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cf43\Documents\Classes\2014a S CH 8990 Graduate Biophysical Chemistry\Lectures\lec13-2 - ITC II\"/>
    </mc:Choice>
  </mc:AlternateContent>
  <bookViews>
    <workbookView xWindow="120" yWindow="105" windowWidth="15210" windowHeight="1125"/>
  </bookViews>
  <sheets>
    <sheet name="Data" sheetId="1" r:id="rId1"/>
    <sheet name="Binding Parameters" sheetId="5" r:id="rId2"/>
    <sheet name="Simulation" sheetId="6" r:id="rId3"/>
  </sheets>
  <definedNames>
    <definedName name="Kd">Data!$C$7</definedName>
    <definedName name="N">Data!$B$6</definedName>
  </definedNames>
  <calcPr calcId="152511"/>
  <fileRecoveryPr repairLoad="1"/>
</workbook>
</file>

<file path=xl/calcChain.xml><?xml version="1.0" encoding="utf-8"?>
<calcChain xmlns="http://schemas.openxmlformats.org/spreadsheetml/2006/main">
  <c r="B9" i="1" l="1"/>
  <c r="B7" i="1"/>
  <c r="M43" i="1"/>
  <c r="M44" i="1"/>
  <c r="M45" i="1"/>
  <c r="M46" i="1"/>
  <c r="M47" i="1"/>
  <c r="M48" i="1"/>
  <c r="M49" i="1"/>
  <c r="M50" i="1"/>
  <c r="M51" i="1"/>
  <c r="M52" i="1"/>
  <c r="M53" i="1"/>
  <c r="M54" i="1"/>
  <c r="H17" i="1"/>
  <c r="C13" i="1"/>
  <c r="C10" i="1" l="1"/>
  <c r="E17" i="1" s="1"/>
  <c r="C7" i="1"/>
  <c r="C11" i="1"/>
  <c r="D22" i="1" s="1"/>
  <c r="C9" i="1"/>
  <c r="C8" i="1"/>
  <c r="B17" i="1"/>
  <c r="C17" i="1" s="1"/>
  <c r="D49" i="1" l="1"/>
  <c r="D45" i="1"/>
  <c r="D41" i="1"/>
  <c r="D53" i="1"/>
  <c r="D37" i="1"/>
  <c r="D33" i="1"/>
  <c r="D29" i="1"/>
  <c r="D25" i="1"/>
  <c r="C12" i="1"/>
  <c r="D19" i="1"/>
  <c r="D52" i="1"/>
  <c r="D48" i="1"/>
  <c r="D44" i="1"/>
  <c r="D40" i="1"/>
  <c r="D36" i="1"/>
  <c r="D32" i="1"/>
  <c r="D28" i="1"/>
  <c r="D24" i="1"/>
  <c r="D21" i="1"/>
  <c r="D51" i="1"/>
  <c r="D47" i="1"/>
  <c r="D43" i="1"/>
  <c r="D39" i="1"/>
  <c r="D35" i="1"/>
  <c r="D31" i="1"/>
  <c r="D27" i="1"/>
  <c r="D54" i="1"/>
  <c r="D50" i="1"/>
  <c r="D46" i="1"/>
  <c r="D42" i="1"/>
  <c r="D38" i="1"/>
  <c r="D34" i="1"/>
  <c r="D30" i="1"/>
  <c r="D26" i="1"/>
  <c r="D23" i="1"/>
  <c r="D18" i="1"/>
  <c r="E18" i="1" s="1"/>
  <c r="G18" i="1" s="1"/>
  <c r="D20" i="1"/>
  <c r="G17" i="1"/>
  <c r="B18" i="1" l="1"/>
  <c r="I17" i="1"/>
  <c r="J17" i="1" s="1"/>
  <c r="E19" i="1"/>
  <c r="S18" i="1" l="1"/>
  <c r="C18" i="1"/>
  <c r="K17" i="1"/>
  <c r="L17" i="1" s="1"/>
  <c r="B19" i="1"/>
  <c r="F18" i="1"/>
  <c r="H18" i="1" s="1"/>
  <c r="G19" i="1"/>
  <c r="I19" i="1" s="1"/>
  <c r="J19" i="1" s="1"/>
  <c r="O17" i="1"/>
  <c r="P17" i="1" s="1"/>
  <c r="Q17" i="1" s="1"/>
  <c r="I18" i="1"/>
  <c r="J18" i="1" s="1"/>
  <c r="E20" i="1"/>
  <c r="G20" i="1" s="1"/>
  <c r="M17" i="1" l="1"/>
  <c r="F19" i="1"/>
  <c r="C19" i="1"/>
  <c r="K18" i="1"/>
  <c r="M18" i="1" s="1"/>
  <c r="O18" i="1"/>
  <c r="P18" i="1" s="1"/>
  <c r="Q18" i="1" s="1"/>
  <c r="R18" i="1" s="1"/>
  <c r="B20" i="1"/>
  <c r="S19" i="1"/>
  <c r="E21" i="1"/>
  <c r="G21" i="1" s="1"/>
  <c r="H19" i="1" l="1"/>
  <c r="O19" i="1" s="1"/>
  <c r="P19" i="1" s="1"/>
  <c r="Q19" i="1" s="1"/>
  <c r="R19" i="1" s="1"/>
  <c r="L18" i="1"/>
  <c r="F20" i="1"/>
  <c r="H20" i="1" s="1"/>
  <c r="C20" i="1"/>
  <c r="T18" i="1"/>
  <c r="B21" i="1"/>
  <c r="S20" i="1"/>
  <c r="E22" i="1"/>
  <c r="G22" i="1" s="1"/>
  <c r="K19" i="1" l="1"/>
  <c r="L19" i="1" s="1"/>
  <c r="F21" i="1"/>
  <c r="H21" i="1" s="1"/>
  <c r="C21" i="1"/>
  <c r="T19" i="1"/>
  <c r="B22" i="1"/>
  <c r="C22" i="1" s="1"/>
  <c r="S21" i="1"/>
  <c r="E23" i="1"/>
  <c r="G23" i="1" s="1"/>
  <c r="I20" i="1"/>
  <c r="J20" i="1" s="1"/>
  <c r="M19" i="1" l="1"/>
  <c r="F22" i="1"/>
  <c r="H22" i="1" s="1"/>
  <c r="K20" i="1"/>
  <c r="M20" i="1" s="1"/>
  <c r="O20" i="1"/>
  <c r="P20" i="1" s="1"/>
  <c r="Q20" i="1" s="1"/>
  <c r="R20" i="1" s="1"/>
  <c r="B23" i="1"/>
  <c r="C23" i="1" s="1"/>
  <c r="S22" i="1"/>
  <c r="E24" i="1"/>
  <c r="G24" i="1" s="1"/>
  <c r="I22" i="1"/>
  <c r="J22" i="1" s="1"/>
  <c r="I21" i="1"/>
  <c r="J21" i="1" s="1"/>
  <c r="O22" i="1" l="1"/>
  <c r="P22" i="1" s="1"/>
  <c r="Q22" i="1" s="1"/>
  <c r="L20" i="1"/>
  <c r="T20" i="1"/>
  <c r="O21" i="1"/>
  <c r="P21" i="1" s="1"/>
  <c r="Q21" i="1" s="1"/>
  <c r="B24" i="1"/>
  <c r="S23" i="1"/>
  <c r="F23" i="1"/>
  <c r="H23" i="1" s="1"/>
  <c r="K22" i="1"/>
  <c r="M22" i="1" s="1"/>
  <c r="K21" i="1"/>
  <c r="M21" i="1" s="1"/>
  <c r="I23" i="1"/>
  <c r="J23" i="1" s="1"/>
  <c r="E25" i="1"/>
  <c r="G25" i="1" s="1"/>
  <c r="R22" i="1" l="1"/>
  <c r="T22" i="1" s="1"/>
  <c r="L21" i="1"/>
  <c r="L22" i="1"/>
  <c r="R21" i="1"/>
  <c r="F24" i="1"/>
  <c r="H24" i="1" s="1"/>
  <c r="C24" i="1"/>
  <c r="B25" i="1"/>
  <c r="C25" i="1" s="1"/>
  <c r="S24" i="1"/>
  <c r="I24" i="1"/>
  <c r="J24" i="1" s="1"/>
  <c r="E26" i="1"/>
  <c r="G26" i="1" s="1"/>
  <c r="T21" i="1" l="1"/>
  <c r="F25" i="1"/>
  <c r="H25" i="1" s="1"/>
  <c r="K23" i="1"/>
  <c r="M23" i="1" s="1"/>
  <c r="O23" i="1"/>
  <c r="P23" i="1" s="1"/>
  <c r="Q23" i="1" s="1"/>
  <c r="R23" i="1" s="1"/>
  <c r="K24" i="1"/>
  <c r="M24" i="1" s="1"/>
  <c r="O24" i="1"/>
  <c r="P24" i="1" s="1"/>
  <c r="Q24" i="1" s="1"/>
  <c r="B26" i="1"/>
  <c r="C26" i="1" s="1"/>
  <c r="S25" i="1"/>
  <c r="E27" i="1"/>
  <c r="G27" i="1" s="1"/>
  <c r="I25" i="1"/>
  <c r="J25" i="1" s="1"/>
  <c r="F26" i="1" l="1"/>
  <c r="H26" i="1" s="1"/>
  <c r="L24" i="1"/>
  <c r="L23" i="1"/>
  <c r="R24" i="1"/>
  <c r="T24" i="1" s="1"/>
  <c r="T23" i="1"/>
  <c r="B27" i="1"/>
  <c r="C27" i="1" s="1"/>
  <c r="S26" i="1"/>
  <c r="O25" i="1"/>
  <c r="P25" i="1" s="1"/>
  <c r="Q25" i="1" s="1"/>
  <c r="R25" i="1" s="1"/>
  <c r="I26" i="1"/>
  <c r="J26" i="1" s="1"/>
  <c r="E28" i="1"/>
  <c r="G28" i="1" s="1"/>
  <c r="F27" i="1" l="1"/>
  <c r="H27" i="1" s="1"/>
  <c r="T25" i="1"/>
  <c r="S27" i="1"/>
  <c r="B28" i="1"/>
  <c r="C28" i="1" s="1"/>
  <c r="K25" i="1"/>
  <c r="M25" i="1" s="1"/>
  <c r="I27" i="1"/>
  <c r="J27" i="1" s="1"/>
  <c r="E29" i="1"/>
  <c r="G29" i="1" s="1"/>
  <c r="F28" i="1" l="1"/>
  <c r="H28" i="1" s="1"/>
  <c r="L25" i="1"/>
  <c r="K26" i="1"/>
  <c r="M26" i="1" s="1"/>
  <c r="O26" i="1"/>
  <c r="P26" i="1" s="1"/>
  <c r="Q26" i="1" s="1"/>
  <c r="R26" i="1" s="1"/>
  <c r="S28" i="1"/>
  <c r="B29" i="1"/>
  <c r="C29" i="1" s="1"/>
  <c r="I28" i="1"/>
  <c r="J28" i="1" s="1"/>
  <c r="E30" i="1"/>
  <c r="G30" i="1" s="1"/>
  <c r="F29" i="1" l="1"/>
  <c r="H29" i="1" s="1"/>
  <c r="L26" i="1"/>
  <c r="T26" i="1"/>
  <c r="S29" i="1"/>
  <c r="B30" i="1"/>
  <c r="C30" i="1" s="1"/>
  <c r="K27" i="1"/>
  <c r="M27" i="1" s="1"/>
  <c r="O27" i="1"/>
  <c r="P27" i="1" s="1"/>
  <c r="Q27" i="1" s="1"/>
  <c r="R27" i="1" s="1"/>
  <c r="E31" i="1"/>
  <c r="G31" i="1" s="1"/>
  <c r="I29" i="1"/>
  <c r="J29" i="1" s="1"/>
  <c r="F30" i="1" l="1"/>
  <c r="H30" i="1" s="1"/>
  <c r="L27" i="1"/>
  <c r="T27" i="1"/>
  <c r="S30" i="1"/>
  <c r="B31" i="1"/>
  <c r="C31" i="1" s="1"/>
  <c r="K28" i="1"/>
  <c r="M28" i="1" s="1"/>
  <c r="O28" i="1"/>
  <c r="P28" i="1" s="1"/>
  <c r="Q28" i="1" s="1"/>
  <c r="R28" i="1" s="1"/>
  <c r="E32" i="1"/>
  <c r="G32" i="1" s="1"/>
  <c r="I30" i="1"/>
  <c r="J30" i="1" s="1"/>
  <c r="L28" i="1" l="1"/>
  <c r="T28" i="1"/>
  <c r="K29" i="1"/>
  <c r="M29" i="1" s="1"/>
  <c r="O29" i="1"/>
  <c r="P29" i="1" s="1"/>
  <c r="Q29" i="1" s="1"/>
  <c r="R29" i="1" s="1"/>
  <c r="S31" i="1"/>
  <c r="B32" i="1"/>
  <c r="C32" i="1" s="1"/>
  <c r="F31" i="1"/>
  <c r="H31" i="1" s="1"/>
  <c r="E33" i="1"/>
  <c r="G33" i="1" s="1"/>
  <c r="I31" i="1"/>
  <c r="J31" i="1" s="1"/>
  <c r="F32" i="1" l="1"/>
  <c r="H32" i="1" s="1"/>
  <c r="L29" i="1"/>
  <c r="T29" i="1"/>
  <c r="S32" i="1"/>
  <c r="B33" i="1"/>
  <c r="K30" i="1"/>
  <c r="M30" i="1" s="1"/>
  <c r="O30" i="1"/>
  <c r="P30" i="1" s="1"/>
  <c r="Q30" i="1" s="1"/>
  <c r="R30" i="1" s="1"/>
  <c r="I32" i="1"/>
  <c r="J32" i="1" s="1"/>
  <c r="E34" i="1"/>
  <c r="G34" i="1" s="1"/>
  <c r="L30" i="1" l="1"/>
  <c r="F33" i="1"/>
  <c r="H33" i="1" s="1"/>
  <c r="C33" i="1"/>
  <c r="T30" i="1"/>
  <c r="S33" i="1"/>
  <c r="B34" i="1"/>
  <c r="C34" i="1" s="1"/>
  <c r="K31" i="1"/>
  <c r="M31" i="1" s="1"/>
  <c r="O31" i="1"/>
  <c r="P31" i="1" s="1"/>
  <c r="Q31" i="1" s="1"/>
  <c r="R31" i="1" s="1"/>
  <c r="I33" i="1"/>
  <c r="J33" i="1" s="1"/>
  <c r="E35" i="1"/>
  <c r="G35" i="1" s="1"/>
  <c r="L31" i="1" l="1"/>
  <c r="T31" i="1"/>
  <c r="O33" i="1"/>
  <c r="P33" i="1" s="1"/>
  <c r="Q33" i="1" s="1"/>
  <c r="S34" i="1"/>
  <c r="B35" i="1"/>
  <c r="C35" i="1" s="1"/>
  <c r="F34" i="1"/>
  <c r="H34" i="1" s="1"/>
  <c r="K32" i="1"/>
  <c r="M32" i="1" s="1"/>
  <c r="O32" i="1"/>
  <c r="P32" i="1" s="1"/>
  <c r="Q32" i="1" s="1"/>
  <c r="R32" i="1" s="1"/>
  <c r="K33" i="1"/>
  <c r="M33" i="1" s="1"/>
  <c r="E36" i="1"/>
  <c r="G36" i="1" s="1"/>
  <c r="I34" i="1"/>
  <c r="J34" i="1" s="1"/>
  <c r="L32" i="1" l="1"/>
  <c r="L33" i="1"/>
  <c r="T32" i="1"/>
  <c r="S35" i="1"/>
  <c r="B36" i="1"/>
  <c r="C36" i="1" s="1"/>
  <c r="F35" i="1"/>
  <c r="H35" i="1" s="1"/>
  <c r="R33" i="1"/>
  <c r="E37" i="1"/>
  <c r="G37" i="1" s="1"/>
  <c r="I35" i="1"/>
  <c r="J35" i="1" s="1"/>
  <c r="F36" i="1" l="1"/>
  <c r="H36" i="1" s="1"/>
  <c r="T33" i="1"/>
  <c r="S36" i="1"/>
  <c r="B37" i="1"/>
  <c r="C37" i="1" s="1"/>
  <c r="K34" i="1"/>
  <c r="M34" i="1" s="1"/>
  <c r="O34" i="1"/>
  <c r="P34" i="1" s="1"/>
  <c r="Q34" i="1" s="1"/>
  <c r="R34" i="1" s="1"/>
  <c r="E38" i="1"/>
  <c r="G38" i="1" s="1"/>
  <c r="F37" i="1"/>
  <c r="H37" i="1" s="1"/>
  <c r="I36" i="1"/>
  <c r="J36" i="1" s="1"/>
  <c r="L34" i="1" l="1"/>
  <c r="T34" i="1"/>
  <c r="K35" i="1"/>
  <c r="M35" i="1" s="1"/>
  <c r="O35" i="1"/>
  <c r="P35" i="1" s="1"/>
  <c r="Q35" i="1" s="1"/>
  <c r="R35" i="1" s="1"/>
  <c r="S37" i="1"/>
  <c r="B38" i="1"/>
  <c r="C38" i="1" s="1"/>
  <c r="I37" i="1"/>
  <c r="J37" i="1" s="1"/>
  <c r="E39" i="1"/>
  <c r="G39" i="1" s="1"/>
  <c r="L35" i="1" l="1"/>
  <c r="T35" i="1"/>
  <c r="S38" i="1"/>
  <c r="B39" i="1"/>
  <c r="C39" i="1" s="1"/>
  <c r="F38" i="1"/>
  <c r="H38" i="1" s="1"/>
  <c r="K36" i="1"/>
  <c r="M36" i="1" s="1"/>
  <c r="O36" i="1"/>
  <c r="P36" i="1" s="1"/>
  <c r="Q36" i="1" s="1"/>
  <c r="R36" i="1" s="1"/>
  <c r="I38" i="1"/>
  <c r="J38" i="1" s="1"/>
  <c r="E40" i="1"/>
  <c r="G40" i="1" s="1"/>
  <c r="L36" i="1" l="1"/>
  <c r="F39" i="1"/>
  <c r="H39" i="1" s="1"/>
  <c r="T36" i="1"/>
  <c r="K37" i="1"/>
  <c r="M37" i="1" s="1"/>
  <c r="O37" i="1"/>
  <c r="P37" i="1" s="1"/>
  <c r="Q37" i="1" s="1"/>
  <c r="R37" i="1" s="1"/>
  <c r="S39" i="1"/>
  <c r="B40" i="1"/>
  <c r="C40" i="1" s="1"/>
  <c r="E41" i="1"/>
  <c r="G41" i="1" s="1"/>
  <c r="I39" i="1"/>
  <c r="J39" i="1" s="1"/>
  <c r="L37" i="1" l="1"/>
  <c r="T37" i="1"/>
  <c r="K38" i="1"/>
  <c r="M38" i="1" s="1"/>
  <c r="O38" i="1"/>
  <c r="P38" i="1" s="1"/>
  <c r="Q38" i="1" s="1"/>
  <c r="R38" i="1" s="1"/>
  <c r="S40" i="1"/>
  <c r="B41" i="1"/>
  <c r="F40" i="1"/>
  <c r="H40" i="1" s="1"/>
  <c r="I40" i="1"/>
  <c r="J40" i="1" s="1"/>
  <c r="E42" i="1"/>
  <c r="G42" i="1" s="1"/>
  <c r="L38" i="1" l="1"/>
  <c r="F41" i="1"/>
  <c r="H41" i="1" s="1"/>
  <c r="C41" i="1"/>
  <c r="T38" i="1"/>
  <c r="S41" i="1"/>
  <c r="B42" i="1"/>
  <c r="C42" i="1" s="1"/>
  <c r="K39" i="1"/>
  <c r="M39" i="1" s="1"/>
  <c r="O39" i="1"/>
  <c r="P39" i="1" s="1"/>
  <c r="Q39" i="1" s="1"/>
  <c r="R39" i="1" s="1"/>
  <c r="O40" i="1"/>
  <c r="P40" i="1" s="1"/>
  <c r="Q40" i="1" s="1"/>
  <c r="E43" i="1"/>
  <c r="G43" i="1" s="1"/>
  <c r="F42" i="1"/>
  <c r="H42" i="1" s="1"/>
  <c r="I41" i="1"/>
  <c r="J41" i="1" s="1"/>
  <c r="L39" i="1" l="1"/>
  <c r="T39" i="1"/>
  <c r="R40" i="1"/>
  <c r="S42" i="1"/>
  <c r="B43" i="1"/>
  <c r="K40" i="1"/>
  <c r="M40" i="1" s="1"/>
  <c r="I42" i="1"/>
  <c r="J42" i="1" s="1"/>
  <c r="E44" i="1"/>
  <c r="G44" i="1" s="1"/>
  <c r="L40" i="1" l="1"/>
  <c r="F43" i="1"/>
  <c r="H43" i="1" s="1"/>
  <c r="C43" i="1"/>
  <c r="T40" i="1"/>
  <c r="K41" i="1"/>
  <c r="M41" i="1" s="1"/>
  <c r="O41" i="1"/>
  <c r="P41" i="1" s="1"/>
  <c r="Q41" i="1" s="1"/>
  <c r="R41" i="1" s="1"/>
  <c r="S43" i="1"/>
  <c r="B44" i="1"/>
  <c r="I43" i="1"/>
  <c r="J43" i="1" s="1"/>
  <c r="E45" i="1"/>
  <c r="G45" i="1" s="1"/>
  <c r="L41" i="1" l="1"/>
  <c r="F44" i="1"/>
  <c r="H44" i="1" s="1"/>
  <c r="C44" i="1"/>
  <c r="T41" i="1"/>
  <c r="O43" i="1"/>
  <c r="P43" i="1" s="1"/>
  <c r="Q43" i="1" s="1"/>
  <c r="K42" i="1"/>
  <c r="M42" i="1" s="1"/>
  <c r="O42" i="1"/>
  <c r="P42" i="1" s="1"/>
  <c r="Q42" i="1" s="1"/>
  <c r="R42" i="1" s="1"/>
  <c r="S44" i="1"/>
  <c r="B45" i="1"/>
  <c r="C45" i="1" s="1"/>
  <c r="K43" i="1"/>
  <c r="E46" i="1"/>
  <c r="G46" i="1" s="1"/>
  <c r="I44" i="1"/>
  <c r="J44" i="1" s="1"/>
  <c r="L43" i="1" l="1"/>
  <c r="L42" i="1"/>
  <c r="T42" i="1"/>
  <c r="R43" i="1"/>
  <c r="S45" i="1"/>
  <c r="B46" i="1"/>
  <c r="F45" i="1"/>
  <c r="H45" i="1" s="1"/>
  <c r="E47" i="1"/>
  <c r="G47" i="1" s="1"/>
  <c r="I45" i="1"/>
  <c r="J45" i="1" s="1"/>
  <c r="F46" i="1" l="1"/>
  <c r="H46" i="1" s="1"/>
  <c r="C46" i="1"/>
  <c r="T43" i="1"/>
  <c r="K44" i="1"/>
  <c r="O44" i="1"/>
  <c r="P44" i="1" s="1"/>
  <c r="Q44" i="1" s="1"/>
  <c r="R44" i="1" s="1"/>
  <c r="S46" i="1"/>
  <c r="B47" i="1"/>
  <c r="C47" i="1" s="1"/>
  <c r="E48" i="1"/>
  <c r="G48" i="1" s="1"/>
  <c r="I46" i="1"/>
  <c r="J46" i="1" s="1"/>
  <c r="L44" i="1" l="1"/>
  <c r="T44" i="1"/>
  <c r="S47" i="1"/>
  <c r="B48" i="1"/>
  <c r="C48" i="1" s="1"/>
  <c r="K45" i="1"/>
  <c r="O45" i="1"/>
  <c r="P45" i="1" s="1"/>
  <c r="Q45" i="1" s="1"/>
  <c r="R45" i="1" s="1"/>
  <c r="F47" i="1"/>
  <c r="H47" i="1" s="1"/>
  <c r="I47" i="1"/>
  <c r="J47" i="1" s="1"/>
  <c r="E49" i="1"/>
  <c r="G49" i="1" s="1"/>
  <c r="L45" i="1" l="1"/>
  <c r="F48" i="1"/>
  <c r="H48" i="1" s="1"/>
  <c r="T45" i="1"/>
  <c r="K46" i="1"/>
  <c r="O46" i="1"/>
  <c r="P46" i="1" s="1"/>
  <c r="Q46" i="1" s="1"/>
  <c r="R46" i="1" s="1"/>
  <c r="S48" i="1"/>
  <c r="B49" i="1"/>
  <c r="C49" i="1" s="1"/>
  <c r="E50" i="1"/>
  <c r="G50" i="1" s="1"/>
  <c r="I48" i="1"/>
  <c r="J48" i="1" s="1"/>
  <c r="L46" i="1" l="1"/>
  <c r="O48" i="1"/>
  <c r="P48" i="1" s="1"/>
  <c r="Q48" i="1" s="1"/>
  <c r="T46" i="1"/>
  <c r="K47" i="1"/>
  <c r="O47" i="1"/>
  <c r="P47" i="1" s="1"/>
  <c r="Q47" i="1" s="1"/>
  <c r="R47" i="1" s="1"/>
  <c r="S49" i="1"/>
  <c r="B50" i="1"/>
  <c r="C50" i="1" s="1"/>
  <c r="F49" i="1"/>
  <c r="H49" i="1" s="1"/>
  <c r="K48" i="1"/>
  <c r="I49" i="1"/>
  <c r="J49" i="1" s="1"/>
  <c r="E51" i="1"/>
  <c r="G51" i="1" s="1"/>
  <c r="L48" i="1" l="1"/>
  <c r="L47" i="1"/>
  <c r="T47" i="1"/>
  <c r="R48" i="1"/>
  <c r="K49" i="1"/>
  <c r="O49" i="1"/>
  <c r="P49" i="1" s="1"/>
  <c r="Q49" i="1" s="1"/>
  <c r="R49" i="1" s="1"/>
  <c r="S50" i="1"/>
  <c r="B51" i="1"/>
  <c r="C51" i="1" s="1"/>
  <c r="F50" i="1"/>
  <c r="H50" i="1" s="1"/>
  <c r="I50" i="1"/>
  <c r="J50" i="1" s="1"/>
  <c r="E52" i="1"/>
  <c r="G52" i="1" s="1"/>
  <c r="F51" i="1"/>
  <c r="H51" i="1" s="1"/>
  <c r="L49" i="1" l="1"/>
  <c r="T48" i="1"/>
  <c r="T49" i="1"/>
  <c r="S51" i="1"/>
  <c r="B52" i="1"/>
  <c r="C52" i="1" s="1"/>
  <c r="I51" i="1"/>
  <c r="J51" i="1" s="1"/>
  <c r="E53" i="1"/>
  <c r="G53" i="1" s="1"/>
  <c r="F52" i="1" l="1"/>
  <c r="H52" i="1" s="1"/>
  <c r="O51" i="1"/>
  <c r="P51" i="1" s="1"/>
  <c r="Q51" i="1" s="1"/>
  <c r="K50" i="1"/>
  <c r="O50" i="1"/>
  <c r="P50" i="1" s="1"/>
  <c r="Q50" i="1" s="1"/>
  <c r="R50" i="1" s="1"/>
  <c r="S52" i="1"/>
  <c r="B53" i="1"/>
  <c r="C53" i="1" s="1"/>
  <c r="K51" i="1"/>
  <c r="E54" i="1"/>
  <c r="I52" i="1"/>
  <c r="J52" i="1" s="1"/>
  <c r="L51" i="1" l="1"/>
  <c r="L50" i="1"/>
  <c r="T50" i="1"/>
  <c r="O52" i="1"/>
  <c r="P52" i="1" s="1"/>
  <c r="Q52" i="1" s="1"/>
  <c r="R52" i="1" s="1"/>
  <c r="R51" i="1"/>
  <c r="S53" i="1"/>
  <c r="B54" i="1"/>
  <c r="F53" i="1"/>
  <c r="H53" i="1" s="1"/>
  <c r="K52" i="1"/>
  <c r="G54" i="1"/>
  <c r="I54" i="1" s="1"/>
  <c r="J54" i="1" s="1"/>
  <c r="I53" i="1"/>
  <c r="J53" i="1" s="1"/>
  <c r="L52" i="1" l="1"/>
  <c r="S54" i="1"/>
  <c r="C54" i="1"/>
  <c r="F54" i="1"/>
  <c r="H54" i="1" s="1"/>
  <c r="T51" i="1"/>
  <c r="T52" i="1"/>
  <c r="K53" i="1" l="1"/>
  <c r="O53" i="1"/>
  <c r="P53" i="1" s="1"/>
  <c r="Q53" i="1" s="1"/>
  <c r="R53" i="1" s="1"/>
  <c r="K54" i="1"/>
  <c r="O54" i="1"/>
  <c r="P54" i="1" s="1"/>
  <c r="Q54" i="1" s="1"/>
  <c r="L53" i="1" l="1"/>
  <c r="L54" i="1"/>
  <c r="T53" i="1"/>
  <c r="R54" i="1"/>
  <c r="T54" i="1" l="1"/>
</calcChain>
</file>

<file path=xl/comments1.xml><?xml version="1.0" encoding="utf-8"?>
<comments xmlns="http://schemas.openxmlformats.org/spreadsheetml/2006/main">
  <authors>
    <author>Nicholas Fitzkee</author>
  </authors>
  <commentList>
    <comment ref="O15" authorId="0" shapeId="0">
      <text>
        <r>
          <rPr>
            <b/>
            <sz val="9"/>
            <color indexed="81"/>
            <rFont val="Tahoma"/>
            <family val="2"/>
          </rPr>
          <t>Nicholas Fitzkee:</t>
        </r>
        <r>
          <rPr>
            <sz val="9"/>
            <color indexed="81"/>
            <rFont val="Tahoma"/>
            <family val="2"/>
          </rPr>
          <t xml:space="preserve">
In practice, I'm understand that the actual fitting is done using ΔXb/ΔXT rather than the analytical derivative, which is often hard to calculate for generalized models of binding.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Nicholas Fitzkee:</t>
        </r>
        <r>
          <rPr>
            <sz val="9"/>
            <color indexed="81"/>
            <rFont val="Tahoma"/>
            <family val="2"/>
          </rPr>
          <t xml:space="preserve">
This column is the total integrated heat per injection; it is relevant to the sensitivity of the calorimeter and is not normalized by the # of moles of titrant injected.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Nicholas Fitzkee:</t>
        </r>
        <r>
          <rPr>
            <sz val="9"/>
            <color indexed="81"/>
            <rFont val="Tahoma"/>
            <family val="2"/>
          </rPr>
          <t xml:space="preserve">
This column will become NA when too many injections have been performed.  To make this calculation, I assume that you can only inject ~125 µL into the sample cell.  This is the final transformed y-axis.</t>
        </r>
      </text>
    </comment>
  </commentList>
</comments>
</file>

<file path=xl/sharedStrings.xml><?xml version="1.0" encoding="utf-8"?>
<sst xmlns="http://schemas.openxmlformats.org/spreadsheetml/2006/main" count="40" uniqueCount="37">
  <si>
    <t>X/M</t>
  </si>
  <si>
    <t>c</t>
  </si>
  <si>
    <t>r</t>
  </si>
  <si>
    <t>dX (mol)</t>
  </si>
  <si>
    <t>N</t>
  </si>
  <si>
    <r>
      <t>K</t>
    </r>
    <r>
      <rPr>
        <vertAlign val="subscript"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M)</t>
    </r>
  </si>
  <si>
    <t>Initial Mtot (µM)</t>
  </si>
  <si>
    <t>Syringe [X] (µM)</t>
  </si>
  <si>
    <t>dV (µL)</t>
  </si>
  <si>
    <r>
      <t>V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(µL)</t>
    </r>
  </si>
  <si>
    <t>Parameter</t>
  </si>
  <si>
    <t>N/A</t>
  </si>
  <si>
    <t>ITC Calculation Worksheet</t>
  </si>
  <si>
    <t>NCF 4/15/14</t>
  </si>
  <si>
    <t>Normal
Units</t>
  </si>
  <si>
    <t>Molar
Units</t>
  </si>
  <si>
    <r>
      <rPr>
        <sz val="11"/>
        <color theme="1"/>
        <rFont val="Calibri"/>
        <family val="2"/>
      </rPr>
      <t>Δ</t>
    </r>
    <r>
      <rPr>
        <sz val="11"/>
        <color theme="1"/>
        <rFont val="Calibri"/>
        <family val="2"/>
        <scheme val="minor"/>
      </rPr>
      <t>H (kJ mol</t>
    </r>
    <r>
      <rPr>
        <vertAlign val="superscript"/>
        <sz val="11"/>
        <color theme="1"/>
        <rFont val="Calibri"/>
        <family val="2"/>
        <scheme val="minor"/>
      </rPr>
      <t>-1</t>
    </r>
    <r>
      <rPr>
        <sz val="11"/>
        <color theme="1"/>
        <rFont val="Calibri"/>
        <family val="2"/>
        <scheme val="minor"/>
      </rPr>
      <t>)</t>
    </r>
  </si>
  <si>
    <t>Injection</t>
  </si>
  <si>
    <r>
      <t>X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(mol)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</si>
  <si>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(nmol)</t>
    </r>
  </si>
  <si>
    <r>
      <t>dH (</t>
    </r>
    <r>
      <rPr>
        <b/>
        <sz val="11"/>
        <color theme="1"/>
        <rFont val="Calibri"/>
        <family val="2"/>
      </rPr>
      <t>µJ)</t>
    </r>
  </si>
  <si>
    <r>
      <t>dH (kJ mol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 xml:space="preserve"> 
injectant)</t>
    </r>
  </si>
  <si>
    <r>
      <t>X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(mol)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</si>
  <si>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 xml:space="preserve"> (mol)</t>
    </r>
  </si>
  <si>
    <r>
      <rPr>
        <b/>
        <sz val="11"/>
        <color theme="1"/>
        <rFont val="Calibri"/>
        <family val="2"/>
      </rPr>
      <t>Δ</t>
    </r>
    <r>
      <rPr>
        <b/>
        <sz val="11"/>
        <color theme="1"/>
        <rFont val="Calibri"/>
        <family val="2"/>
        <scheme val="minor"/>
      </rPr>
      <t>X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(mol)</t>
    </r>
  </si>
  <si>
    <r>
      <t>ΔX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/ΔX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(approximate derivative)</t>
    </r>
  </si>
  <si>
    <r>
      <t>dX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/dX</t>
    </r>
    <r>
      <rPr>
        <b/>
        <vertAlign val="subscript"/>
        <sz val="11"/>
        <color theme="1"/>
        <rFont val="Calibri"/>
        <family val="2"/>
        <scheme val="minor"/>
      </rPr>
      <t>T</t>
    </r>
    <r>
      <rPr>
        <b/>
        <sz val="11"/>
        <color theme="1"/>
        <rFont val="Calibri"/>
        <family val="2"/>
        <scheme val="minor"/>
      </rPr>
      <t xml:space="preserve"> (analytical derivative)</t>
    </r>
  </si>
  <si>
    <t>dV (L)</t>
  </si>
  <si>
    <t>V (L)</t>
  </si>
  <si>
    <t>Degree of Binding (Approximate) Method</t>
  </si>
  <si>
    <t>Analytical Derivative Method</t>
  </si>
  <si>
    <t>Values below are for RNase A/2'-CMP Binding</t>
  </si>
  <si>
    <t>Degree of Binding (nu)</t>
  </si>
  <si>
    <t>[Xtot] (M)</t>
  </si>
  <si>
    <t>[Mtot] (M)</t>
  </si>
  <si>
    <r>
      <t>[X</t>
    </r>
    <r>
      <rPr>
        <b/>
        <vertAlign val="subscript"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] (M)</t>
    </r>
  </si>
  <si>
    <t xml:space="preserve">N/A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</si>
</sst>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0.0000"/>
  </numFmts>
  <fonts count="10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1" fontId="0" fillId="0" borderId="0" xfId="0" applyNumberFormat="1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NumberFormat="1" applyBorder="1"/>
    <xf numFmtId="0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3" borderId="3" xfId="0" applyFill="1" applyBorder="1"/>
    <xf numFmtId="0" fontId="0" fillId="3" borderId="4" xfId="0" applyFill="1" applyBorder="1"/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2" fontId="0" fillId="0" borderId="0" xfId="0" applyNumberFormat="1" applyBorder="1"/>
    <xf numFmtId="2" fontId="0" fillId="0" borderId="0" xfId="0" applyNumberFormat="1"/>
    <xf numFmtId="0" fontId="4" fillId="2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2" fontId="0" fillId="0" borderId="3" xfId="0" applyNumberFormat="1" applyBorder="1"/>
    <xf numFmtId="167" fontId="0" fillId="0" borderId="3" xfId="0" applyNumberFormat="1" applyBorder="1"/>
    <xf numFmtId="11" fontId="0" fillId="0" borderId="3" xfId="0" applyNumberFormat="1" applyBorder="1"/>
    <xf numFmtId="0" fontId="0" fillId="0" borderId="4" xfId="0" applyBorder="1" applyAlignment="1">
      <alignment horizontal="center"/>
    </xf>
    <xf numFmtId="11" fontId="0" fillId="0" borderId="4" xfId="0" applyNumberFormat="1" applyBorder="1"/>
    <xf numFmtId="2" fontId="0" fillId="0" borderId="4" xfId="0" applyNumberFormat="1" applyBorder="1"/>
    <xf numFmtId="167" fontId="0" fillId="0" borderId="4" xfId="0" applyNumberFormat="1" applyBorder="1"/>
    <xf numFmtId="0" fontId="0" fillId="0" borderId="0" xfId="0" applyFill="1" applyBorder="1"/>
    <xf numFmtId="0" fontId="4" fillId="0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2" fontId="0" fillId="4" borderId="3" xfId="0" applyNumberFormat="1" applyFill="1" applyBorder="1"/>
    <xf numFmtId="2" fontId="0" fillId="4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Degree of Binding (Xb/Mt)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Data!$H$17:$H$54</c:f>
              <c:numCache>
                <c:formatCode>0.00</c:formatCode>
                <c:ptCount val="38"/>
                <c:pt idx="0">
                  <c:v>0</c:v>
                </c:pt>
                <c:pt idx="1">
                  <c:v>6.8602150537634396E-2</c:v>
                </c:pt>
                <c:pt idx="2">
                  <c:v>0.13720430107526879</c:v>
                </c:pt>
                <c:pt idx="3">
                  <c:v>0.2058064516129032</c:v>
                </c:pt>
                <c:pt idx="4">
                  <c:v>0.27440860215053764</c:v>
                </c:pt>
                <c:pt idx="5">
                  <c:v>0.34301075268817194</c:v>
                </c:pt>
                <c:pt idx="6">
                  <c:v>0.41161290322580629</c:v>
                </c:pt>
                <c:pt idx="7">
                  <c:v>0.4802150537634407</c:v>
                </c:pt>
                <c:pt idx="8">
                  <c:v>0.54881720430107517</c:v>
                </c:pt>
                <c:pt idx="9">
                  <c:v>0.61741935483870958</c:v>
                </c:pt>
                <c:pt idx="10">
                  <c:v>0.68602150537634399</c:v>
                </c:pt>
                <c:pt idx="11">
                  <c:v>0.75462365591397851</c:v>
                </c:pt>
                <c:pt idx="12">
                  <c:v>0.82322580645161292</c:v>
                </c:pt>
                <c:pt idx="13">
                  <c:v>0.89182795698924733</c:v>
                </c:pt>
                <c:pt idx="14">
                  <c:v>0.96043010752688185</c:v>
                </c:pt>
                <c:pt idx="15">
                  <c:v>1.0290322580645161</c:v>
                </c:pt>
                <c:pt idx="16">
                  <c:v>1.0976344086021506</c:v>
                </c:pt>
                <c:pt idx="17">
                  <c:v>1.166236559139785</c:v>
                </c:pt>
                <c:pt idx="18">
                  <c:v>1.2348387096774192</c:v>
                </c:pt>
                <c:pt idx="19">
                  <c:v>1.3034408602150533</c:v>
                </c:pt>
                <c:pt idx="20">
                  <c:v>1.372043010752688</c:v>
                </c:pt>
                <c:pt idx="21">
                  <c:v>1.4406451612903222</c:v>
                </c:pt>
                <c:pt idx="22">
                  <c:v>1.5092473118279564</c:v>
                </c:pt>
                <c:pt idx="23">
                  <c:v>1.5778494623655908</c:v>
                </c:pt>
                <c:pt idx="24">
                  <c:v>1.6464516129032252</c:v>
                </c:pt>
                <c:pt idx="25">
                  <c:v>1.7150537634408596</c:v>
                </c:pt>
                <c:pt idx="26">
                  <c:v>1.783655913978494</c:v>
                </c:pt>
                <c:pt idx="27">
                  <c:v>1.8522580645161282</c:v>
                </c:pt>
                <c:pt idx="28">
                  <c:v>1.9208602150537626</c:v>
                </c:pt>
                <c:pt idx="29">
                  <c:v>1.9894623655913968</c:v>
                </c:pt>
                <c:pt idx="30">
                  <c:v>2.0580645161290314</c:v>
                </c:pt>
                <c:pt idx="31">
                  <c:v>2.1266666666666656</c:v>
                </c:pt>
                <c:pt idx="32">
                  <c:v>2.1952688172043002</c:v>
                </c:pt>
                <c:pt idx="33">
                  <c:v>2.2638709677419349</c:v>
                </c:pt>
                <c:pt idx="34">
                  <c:v>2.332473118279569</c:v>
                </c:pt>
                <c:pt idx="35">
                  <c:v>2.4010752688172041</c:v>
                </c:pt>
                <c:pt idx="36">
                  <c:v>2.4696774193548383</c:v>
                </c:pt>
                <c:pt idx="37">
                  <c:v>2.5382795698924729</c:v>
                </c:pt>
              </c:numCache>
            </c:numRef>
          </c:xVal>
          <c:yVal>
            <c:numRef>
              <c:f>Data!$O$17:$O$54</c:f>
              <c:numCache>
                <c:formatCode>0.0000</c:formatCode>
                <c:ptCount val="38"/>
                <c:pt idx="0">
                  <c:v>0</c:v>
                </c:pt>
                <c:pt idx="1">
                  <c:v>6.1528878252715913E-2</c:v>
                </c:pt>
                <c:pt idx="2">
                  <c:v>0.12214345443010621</c:v>
                </c:pt>
                <c:pt idx="3">
                  <c:v>0.18169295343051556</c:v>
                </c:pt>
                <c:pt idx="4">
                  <c:v>0.24</c:v>
                </c:pt>
                <c:pt idx="5">
                  <c:v>0.29685767411747105</c:v>
                </c:pt>
                <c:pt idx="6">
                  <c:v>0.35202778749354613</c:v>
                </c:pt>
                <c:pt idx="7">
                  <c:v>0.40524158796345078</c:v>
                </c:pt>
                <c:pt idx="8">
                  <c:v>0.45620451508870041</c:v>
                </c:pt>
                <c:pt idx="9">
                  <c:v>0.50460681804253338</c:v>
                </c:pt>
                <c:pt idx="10">
                  <c:v>0.55014141686192963</c:v>
                </c:pt>
                <c:pt idx="11">
                  <c:v>0.59252891189693724</c:v>
                </c:pt>
                <c:pt idx="12">
                  <c:v>0.63154703053877626</c:v>
                </c:pt>
                <c:pt idx="13">
                  <c:v>0.667058801313131</c:v>
                </c:pt>
                <c:pt idx="14">
                  <c:v>0.69903206962128195</c:v>
                </c:pt>
                <c:pt idx="15">
                  <c:v>0.72754432077456022</c:v>
                </c:pt>
                <c:pt idx="16">
                  <c:v>0.7527712141584525</c:v>
                </c:pt>
                <c:pt idx="17">
                  <c:v>0.77496255655434521</c:v>
                </c:pt>
                <c:pt idx="18">
                  <c:v>0.79441274016285734</c:v>
                </c:pt>
                <c:pt idx="19">
                  <c:v>0.81143262027061858</c:v>
                </c:pt>
                <c:pt idx="20">
                  <c:v>0.82632733582303652</c:v>
                </c:pt>
                <c:pt idx="21">
                  <c:v>0.83938157622373399</c:v>
                </c:pt>
                <c:pt idx="22">
                  <c:v>0.8508516255105697</c:v>
                </c:pt>
                <c:pt idx="23">
                  <c:v>0.86096251832272297</c:v>
                </c:pt>
                <c:pt idx="24">
                  <c:v>0.86990852553296283</c:v>
                </c:pt>
                <c:pt idx="25">
                  <c:v>0.87785550935374901</c:v>
                </c:pt>
                <c:pt idx="26">
                  <c:v>0.88494412311309456</c:v>
                </c:pt>
                <c:pt idx="27">
                  <c:v>0.89129321581870624</c:v>
                </c:pt>
                <c:pt idx="28">
                  <c:v>0.89700308473837342</c:v>
                </c:pt>
                <c:pt idx="29">
                  <c:v>0.90215840492542609</c:v>
                </c:pt>
                <c:pt idx="30">
                  <c:v>0.9068307760439589</c:v>
                </c:pt>
                <c:pt idx="31">
                  <c:v>0.91108088809793153</c:v>
                </c:pt>
                <c:pt idx="32">
                  <c:v>0.91496033768538476</c:v>
                </c:pt>
                <c:pt idx="33">
                  <c:v>0.91851313824194192</c:v>
                </c:pt>
                <c:pt idx="34">
                  <c:v>0.92177696971177947</c:v>
                </c:pt>
                <c:pt idx="35">
                  <c:v>0.92478421016987644</c:v>
                </c:pt>
                <c:pt idx="36">
                  <c:v>0.92756278695271421</c:v>
                </c:pt>
                <c:pt idx="37">
                  <c:v>0.93013687936273803</c:v>
                </c:pt>
              </c:numCache>
            </c:numRef>
          </c:yVal>
          <c:smooth val="1"/>
        </c:ser>
        <c:ser>
          <c:idx val="1"/>
          <c:order val="1"/>
          <c:tx>
            <c:v>dXb/dXt (analytical expression)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Data!$H$17:$H$54</c:f>
              <c:numCache>
                <c:formatCode>0.00</c:formatCode>
                <c:ptCount val="38"/>
                <c:pt idx="0">
                  <c:v>0</c:v>
                </c:pt>
                <c:pt idx="1">
                  <c:v>6.8602150537634396E-2</c:v>
                </c:pt>
                <c:pt idx="2">
                  <c:v>0.13720430107526879</c:v>
                </c:pt>
                <c:pt idx="3">
                  <c:v>0.2058064516129032</c:v>
                </c:pt>
                <c:pt idx="4">
                  <c:v>0.27440860215053764</c:v>
                </c:pt>
                <c:pt idx="5">
                  <c:v>0.34301075268817194</c:v>
                </c:pt>
                <c:pt idx="6">
                  <c:v>0.41161290322580629</c:v>
                </c:pt>
                <c:pt idx="7">
                  <c:v>0.4802150537634407</c:v>
                </c:pt>
                <c:pt idx="8">
                  <c:v>0.54881720430107517</c:v>
                </c:pt>
                <c:pt idx="9">
                  <c:v>0.61741935483870958</c:v>
                </c:pt>
                <c:pt idx="10">
                  <c:v>0.68602150537634399</c:v>
                </c:pt>
                <c:pt idx="11">
                  <c:v>0.75462365591397851</c:v>
                </c:pt>
                <c:pt idx="12">
                  <c:v>0.82322580645161292</c:v>
                </c:pt>
                <c:pt idx="13">
                  <c:v>0.89182795698924733</c:v>
                </c:pt>
                <c:pt idx="14">
                  <c:v>0.96043010752688185</c:v>
                </c:pt>
                <c:pt idx="15">
                  <c:v>1.0290322580645161</c:v>
                </c:pt>
                <c:pt idx="16">
                  <c:v>1.0976344086021506</c:v>
                </c:pt>
                <c:pt idx="17">
                  <c:v>1.166236559139785</c:v>
                </c:pt>
                <c:pt idx="18">
                  <c:v>1.2348387096774192</c:v>
                </c:pt>
                <c:pt idx="19">
                  <c:v>1.3034408602150533</c:v>
                </c:pt>
                <c:pt idx="20">
                  <c:v>1.372043010752688</c:v>
                </c:pt>
                <c:pt idx="21">
                  <c:v>1.4406451612903222</c:v>
                </c:pt>
                <c:pt idx="22">
                  <c:v>1.5092473118279564</c:v>
                </c:pt>
                <c:pt idx="23">
                  <c:v>1.5778494623655908</c:v>
                </c:pt>
                <c:pt idx="24">
                  <c:v>1.6464516129032252</c:v>
                </c:pt>
                <c:pt idx="25">
                  <c:v>1.7150537634408596</c:v>
                </c:pt>
                <c:pt idx="26">
                  <c:v>1.783655913978494</c:v>
                </c:pt>
                <c:pt idx="27">
                  <c:v>1.8522580645161282</c:v>
                </c:pt>
                <c:pt idx="28">
                  <c:v>1.9208602150537626</c:v>
                </c:pt>
                <c:pt idx="29">
                  <c:v>1.9894623655913968</c:v>
                </c:pt>
                <c:pt idx="30">
                  <c:v>2.0580645161290314</c:v>
                </c:pt>
                <c:pt idx="31">
                  <c:v>2.1266666666666656</c:v>
                </c:pt>
                <c:pt idx="32">
                  <c:v>2.1952688172043002</c:v>
                </c:pt>
                <c:pt idx="33">
                  <c:v>2.2638709677419349</c:v>
                </c:pt>
                <c:pt idx="34">
                  <c:v>2.332473118279569</c:v>
                </c:pt>
                <c:pt idx="35">
                  <c:v>2.4010752688172041</c:v>
                </c:pt>
                <c:pt idx="36">
                  <c:v>2.4696774193548383</c:v>
                </c:pt>
                <c:pt idx="37">
                  <c:v>2.5382795698924729</c:v>
                </c:pt>
              </c:numCache>
            </c:numRef>
          </c:xVal>
          <c:yVal>
            <c:numRef>
              <c:f>Data!$K$17:$K$54</c:f>
              <c:numCache>
                <c:formatCode>0.00</c:formatCode>
                <c:ptCount val="38"/>
                <c:pt idx="0">
                  <c:v>0.90291262135922334</c:v>
                </c:pt>
                <c:pt idx="1">
                  <c:v>0.89087209418228031</c:v>
                </c:pt>
                <c:pt idx="2">
                  <c:v>0.87683843109420434</c:v>
                </c:pt>
                <c:pt idx="3">
                  <c:v>0.86044954618078662</c:v>
                </c:pt>
                <c:pt idx="4">
                  <c:v>0.84129503253451832</c:v>
                </c:pt>
                <c:pt idx="5">
                  <c:v>0.81892677920482271</c:v>
                </c:pt>
                <c:pt idx="6">
                  <c:v>0.79288382489179154</c:v>
                </c:pt>
                <c:pt idx="7">
                  <c:v>0.76273792397696738</c:v>
                </c:pt>
                <c:pt idx="8">
                  <c:v>0.72816511603760303</c:v>
                </c:pt>
                <c:pt idx="9">
                  <c:v>0.6890428948119558</c:v>
                </c:pt>
                <c:pt idx="10">
                  <c:v>0.64556034064329104</c:v>
                </c:pt>
                <c:pt idx="11">
                  <c:v>0.59831120136157567</c:v>
                </c:pt>
                <c:pt idx="12">
                  <c:v>0.54832599062914145</c:v>
                </c:pt>
                <c:pt idx="13">
                  <c:v>0.49700376437734867</c:v>
                </c:pt>
                <c:pt idx="14">
                  <c:v>0.44593736423132102</c:v>
                </c:pt>
                <c:pt idx="15">
                  <c:v>0.39667603086653003</c:v>
                </c:pt>
                <c:pt idx="16">
                  <c:v>0.35050331587755135</c:v>
                </c:pt>
                <c:pt idx="17">
                  <c:v>0.30829939245521065</c:v>
                </c:pt>
                <c:pt idx="18">
                  <c:v>0.27051249816479295</c:v>
                </c:pt>
                <c:pt idx="19">
                  <c:v>0.2372177703787679</c:v>
                </c:pt>
                <c:pt idx="20">
                  <c:v>0.20821971274932627</c:v>
                </c:pt>
                <c:pt idx="21">
                  <c:v>0.18315870882765323</c:v>
                </c:pt>
                <c:pt idx="22">
                  <c:v>0.16159853183078637</c:v>
                </c:pt>
                <c:pt idx="23">
                  <c:v>0.14308757034214586</c:v>
                </c:pt>
                <c:pt idx="24">
                  <c:v>0.12719603554338788</c:v>
                </c:pt>
                <c:pt idx="25">
                  <c:v>0.11353510122149607</c:v>
                </c:pt>
                <c:pt idx="26">
                  <c:v>0.10176410613981063</c:v>
                </c:pt>
                <c:pt idx="27">
                  <c:v>9.1590688690725786E-2</c:v>
                </c:pt>
                <c:pt idx="28">
                  <c:v>8.2767218972345735E-2</c:v>
                </c:pt>
                <c:pt idx="29">
                  <c:v>7.5085638265713461E-2</c:v>
                </c:pt>
                <c:pt idx="30">
                  <c:v>6.8371922025810439E-2</c:v>
                </c:pt>
                <c:pt idx="31">
                  <c:v>6.248080424344693E-2</c:v>
                </c:pt>
                <c:pt idx="32">
                  <c:v>5.7291052726919756E-2</c:v>
                </c:pt>
                <c:pt idx="33">
                  <c:v>5.2701388261163773E-2</c:v>
                </c:pt>
                <c:pt idx="34">
                  <c:v>4.8627037674110252E-2</c:v>
                </c:pt>
                <c:pt idx="35">
                  <c:v>4.4996862751160327E-2</c:v>
                </c:pt>
                <c:pt idx="36">
                  <c:v>4.1750989353533496E-2</c:v>
                </c:pt>
                <c:pt idx="37">
                  <c:v>3.8838859462855646E-2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Data!$T$16</c:f>
              <c:strCache>
                <c:ptCount val="1"/>
                <c:pt idx="0">
                  <c:v>ΔXb/ΔXT (approximate derivative)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Data!$H$18:$H$54</c:f>
              <c:numCache>
                <c:formatCode>0.00</c:formatCode>
                <c:ptCount val="37"/>
                <c:pt idx="0">
                  <c:v>6.8602150537634396E-2</c:v>
                </c:pt>
                <c:pt idx="1">
                  <c:v>0.13720430107526879</c:v>
                </c:pt>
                <c:pt idx="2">
                  <c:v>0.2058064516129032</c:v>
                </c:pt>
                <c:pt idx="3">
                  <c:v>0.27440860215053764</c:v>
                </c:pt>
                <c:pt idx="4">
                  <c:v>0.34301075268817194</c:v>
                </c:pt>
                <c:pt idx="5">
                  <c:v>0.41161290322580629</c:v>
                </c:pt>
                <c:pt idx="6">
                  <c:v>0.4802150537634407</c:v>
                </c:pt>
                <c:pt idx="7">
                  <c:v>0.54881720430107517</c:v>
                </c:pt>
                <c:pt idx="8">
                  <c:v>0.61741935483870958</c:v>
                </c:pt>
                <c:pt idx="9">
                  <c:v>0.68602150537634399</c:v>
                </c:pt>
                <c:pt idx="10">
                  <c:v>0.75462365591397851</c:v>
                </c:pt>
                <c:pt idx="11">
                  <c:v>0.82322580645161292</c:v>
                </c:pt>
                <c:pt idx="12">
                  <c:v>0.89182795698924733</c:v>
                </c:pt>
                <c:pt idx="13">
                  <c:v>0.96043010752688185</c:v>
                </c:pt>
                <c:pt idx="14">
                  <c:v>1.0290322580645161</c:v>
                </c:pt>
                <c:pt idx="15">
                  <c:v>1.0976344086021506</c:v>
                </c:pt>
                <c:pt idx="16">
                  <c:v>1.166236559139785</c:v>
                </c:pt>
                <c:pt idx="17">
                  <c:v>1.2348387096774192</c:v>
                </c:pt>
                <c:pt idx="18">
                  <c:v>1.3034408602150533</c:v>
                </c:pt>
                <c:pt idx="19">
                  <c:v>1.372043010752688</c:v>
                </c:pt>
                <c:pt idx="20">
                  <c:v>1.4406451612903222</c:v>
                </c:pt>
                <c:pt idx="21">
                  <c:v>1.5092473118279564</c:v>
                </c:pt>
                <c:pt idx="22">
                  <c:v>1.5778494623655908</c:v>
                </c:pt>
                <c:pt idx="23">
                  <c:v>1.6464516129032252</c:v>
                </c:pt>
                <c:pt idx="24">
                  <c:v>1.7150537634408596</c:v>
                </c:pt>
                <c:pt idx="25">
                  <c:v>1.783655913978494</c:v>
                </c:pt>
                <c:pt idx="26">
                  <c:v>1.8522580645161282</c:v>
                </c:pt>
                <c:pt idx="27">
                  <c:v>1.9208602150537626</c:v>
                </c:pt>
                <c:pt idx="28">
                  <c:v>1.9894623655913968</c:v>
                </c:pt>
                <c:pt idx="29">
                  <c:v>2.0580645161290314</c:v>
                </c:pt>
                <c:pt idx="30">
                  <c:v>2.1266666666666656</c:v>
                </c:pt>
                <c:pt idx="31">
                  <c:v>2.1952688172043002</c:v>
                </c:pt>
                <c:pt idx="32">
                  <c:v>2.2638709677419349</c:v>
                </c:pt>
                <c:pt idx="33">
                  <c:v>2.332473118279569</c:v>
                </c:pt>
                <c:pt idx="34">
                  <c:v>2.4010752688172041</c:v>
                </c:pt>
                <c:pt idx="35">
                  <c:v>2.4696774193548383</c:v>
                </c:pt>
                <c:pt idx="36">
                  <c:v>2.5382795698924729</c:v>
                </c:pt>
              </c:numCache>
            </c:numRef>
          </c:xVal>
          <c:yVal>
            <c:numRef>
              <c:f>Data!$T$18:$T$54</c:f>
              <c:numCache>
                <c:formatCode>0.00E+00</c:formatCode>
                <c:ptCount val="37"/>
                <c:pt idx="0">
                  <c:v>0.89689430681858628</c:v>
                </c:pt>
                <c:pt idx="1">
                  <c:v>0.8835667060340594</c:v>
                </c:pt>
                <c:pt idx="2">
                  <c:v>0.86804128636960354</c:v>
                </c:pt>
                <c:pt idx="3">
                  <c:v>0.84993030265862846</c:v>
                </c:pt>
                <c:pt idx="4">
                  <c:v>0.82880308666533087</c:v>
                </c:pt>
                <c:pt idx="5">
                  <c:v>0.80420384701802317</c:v>
                </c:pt>
                <c:pt idx="6">
                  <c:v>0.77568706014124333</c:v>
                </c:pt>
                <c:pt idx="7">
                  <c:v>0.74287652392605352</c:v>
                </c:pt>
                <c:pt idx="8">
                  <c:v>0.70555081108251649</c:v>
                </c:pt>
                <c:pt idx="9">
                  <c:v>0.66374885426392694</c:v>
                </c:pt>
                <c:pt idx="10">
                  <c:v>0.61787414392722562</c:v>
                </c:pt>
                <c:pt idx="11">
                  <c:v>0.56875940966944083</c:v>
                </c:pt>
                <c:pt idx="12">
                  <c:v>0.51764806928134544</c:v>
                </c:pt>
                <c:pt idx="13">
                  <c:v>0.46606801765800093</c:v>
                </c:pt>
                <c:pt idx="14">
                  <c:v>0.41561745411518464</c:v>
                </c:pt>
                <c:pt idx="15">
                  <c:v>0.36772744274325586</c:v>
                </c:pt>
                <c:pt idx="16">
                  <c:v>0.32347881548871843</c:v>
                </c:pt>
                <c:pt idx="17">
                  <c:v>0.28352148520245196</c:v>
                </c:pt>
                <c:pt idx="18">
                  <c:v>0.248095431037898</c:v>
                </c:pt>
                <c:pt idx="19">
                  <c:v>0.21711732701800435</c:v>
                </c:pt>
                <c:pt idx="20">
                  <c:v>0.19028908421079513</c:v>
                </c:pt>
                <c:pt idx="21">
                  <c:v>0.16719664320936178</c:v>
                </c:pt>
                <c:pt idx="22">
                  <c:v>0.14738448770066465</c:v>
                </c:pt>
                <c:pt idx="23">
                  <c:v>0.13040418033735363</c:v>
                </c:pt>
                <c:pt idx="24">
                  <c:v>0.11584161368857497</c:v>
                </c:pt>
                <c:pt idx="25">
                  <c:v>0.10332932282431753</c:v>
                </c:pt>
                <c:pt idx="26">
                  <c:v>9.2549470473650475E-2</c:v>
                </c:pt>
                <c:pt idx="27">
                  <c:v>8.3231631587625726E-2</c:v>
                </c:pt>
                <c:pt idx="28">
                  <c:v>7.5148084231332499E-2</c:v>
                </c:pt>
                <c:pt idx="29">
                  <c:v>6.8108231038173039E-2</c:v>
                </c:pt>
                <c:pt idx="30">
                  <c:v>6.195304404693576E-2</c:v>
                </c:pt>
                <c:pt idx="31">
                  <c:v>5.654997047541499E-2</c:v>
                </c:pt>
                <c:pt idx="32">
                  <c:v>5.1788472062666215E-2</c:v>
                </c:pt>
                <c:pt idx="33">
                  <c:v>4.7576226754685869E-2</c:v>
                </c:pt>
                <c:pt idx="34">
                  <c:v>4.3835950251258603E-2</c:v>
                </c:pt>
                <c:pt idx="35">
                  <c:v>4.0502765016288307E-2</c:v>
                </c:pt>
                <c:pt idx="36">
                  <c:v>3.7522036697836846E-2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3954840"/>
        <c:axId val="353954448"/>
      </c:scatterChart>
      <c:valAx>
        <c:axId val="353954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Mole Ratio (X</a:t>
                </a:r>
                <a:r>
                  <a:rPr lang="en-US" sz="18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</a:t>
                </a: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/ M</a:t>
                </a:r>
                <a:r>
                  <a:rPr lang="en-US" sz="1800" b="1" i="0" u="none" strike="noStrike" baseline="-25000">
                    <a:effectLst/>
                  </a:rPr>
                  <a:t>T</a:t>
                </a:r>
                <a:r>
                  <a:rPr lang="en-US" sz="1800" b="1" i="0" u="none" strike="noStrike" baseline="0">
                    <a:effectLst/>
                  </a:rPr>
                  <a:t>)</a:t>
                </a:r>
                <a:endParaRPr lang="en-US" sz="18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954448"/>
        <c:crosses val="autoZero"/>
        <c:crossBetween val="midCat"/>
      </c:valAx>
      <c:valAx>
        <c:axId val="353954448"/>
        <c:scaling>
          <c:orientation val="minMax"/>
          <c:max val="1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Observable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53954840"/>
        <c:crosses val="autoZero"/>
        <c:crossBetween val="midCat"/>
        <c:majorUnit val="0.2"/>
        <c:minorUnit val="0.1"/>
      </c:valAx>
      <c:spPr>
        <a:noFill/>
        <a:ln w="12700"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50431963585332962"/>
          <c:y val="0.36791976938561644"/>
          <c:w val="0.44336313903812385"/>
          <c:h val="0.15745235822533216"/>
        </c:manualLayout>
      </c:layout>
      <c:overlay val="1"/>
      <c:spPr>
        <a:solidFill>
          <a:schemeClr val="bg1"/>
        </a:solidFill>
        <a:ln w="12700"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square"/>
            <c:size val="7"/>
            <c:spPr>
              <a:solidFill>
                <a:schemeClr val="tx1"/>
              </a:solidFill>
              <a:ln w="9525">
                <a:noFill/>
              </a:ln>
              <a:effectLst/>
            </c:spPr>
          </c:marker>
          <c:xVal>
            <c:numRef>
              <c:f>Data!$H$17:$H$54</c:f>
              <c:numCache>
                <c:formatCode>0.00</c:formatCode>
                <c:ptCount val="38"/>
                <c:pt idx="0">
                  <c:v>0</c:v>
                </c:pt>
                <c:pt idx="1">
                  <c:v>6.8602150537634396E-2</c:v>
                </c:pt>
                <c:pt idx="2">
                  <c:v>0.13720430107526879</c:v>
                </c:pt>
                <c:pt idx="3">
                  <c:v>0.2058064516129032</c:v>
                </c:pt>
                <c:pt idx="4">
                  <c:v>0.27440860215053764</c:v>
                </c:pt>
                <c:pt idx="5">
                  <c:v>0.34301075268817194</c:v>
                </c:pt>
                <c:pt idx="6">
                  <c:v>0.41161290322580629</c:v>
                </c:pt>
                <c:pt idx="7">
                  <c:v>0.4802150537634407</c:v>
                </c:pt>
                <c:pt idx="8">
                  <c:v>0.54881720430107517</c:v>
                </c:pt>
                <c:pt idx="9">
                  <c:v>0.61741935483870958</c:v>
                </c:pt>
                <c:pt idx="10">
                  <c:v>0.68602150537634399</c:v>
                </c:pt>
                <c:pt idx="11">
                  <c:v>0.75462365591397851</c:v>
                </c:pt>
                <c:pt idx="12">
                  <c:v>0.82322580645161292</c:v>
                </c:pt>
                <c:pt idx="13">
                  <c:v>0.89182795698924733</c:v>
                </c:pt>
                <c:pt idx="14">
                  <c:v>0.96043010752688185</c:v>
                </c:pt>
                <c:pt idx="15">
                  <c:v>1.0290322580645161</c:v>
                </c:pt>
                <c:pt idx="16">
                  <c:v>1.0976344086021506</c:v>
                </c:pt>
                <c:pt idx="17">
                  <c:v>1.166236559139785</c:v>
                </c:pt>
                <c:pt idx="18">
                  <c:v>1.2348387096774192</c:v>
                </c:pt>
                <c:pt idx="19">
                  <c:v>1.3034408602150533</c:v>
                </c:pt>
                <c:pt idx="20">
                  <c:v>1.372043010752688</c:v>
                </c:pt>
                <c:pt idx="21">
                  <c:v>1.4406451612903222</c:v>
                </c:pt>
                <c:pt idx="22">
                  <c:v>1.5092473118279564</c:v>
                </c:pt>
                <c:pt idx="23">
                  <c:v>1.5778494623655908</c:v>
                </c:pt>
                <c:pt idx="24">
                  <c:v>1.6464516129032252</c:v>
                </c:pt>
                <c:pt idx="25">
                  <c:v>1.7150537634408596</c:v>
                </c:pt>
                <c:pt idx="26">
                  <c:v>1.783655913978494</c:v>
                </c:pt>
                <c:pt idx="27">
                  <c:v>1.8522580645161282</c:v>
                </c:pt>
                <c:pt idx="28">
                  <c:v>1.9208602150537626</c:v>
                </c:pt>
                <c:pt idx="29">
                  <c:v>1.9894623655913968</c:v>
                </c:pt>
                <c:pt idx="30">
                  <c:v>2.0580645161290314</c:v>
                </c:pt>
                <c:pt idx="31">
                  <c:v>2.1266666666666656</c:v>
                </c:pt>
                <c:pt idx="32">
                  <c:v>2.1952688172043002</c:v>
                </c:pt>
                <c:pt idx="33">
                  <c:v>2.2638709677419349</c:v>
                </c:pt>
                <c:pt idx="34">
                  <c:v>2.332473118279569</c:v>
                </c:pt>
                <c:pt idx="35">
                  <c:v>2.4010752688172041</c:v>
                </c:pt>
                <c:pt idx="36">
                  <c:v>2.4696774193548383</c:v>
                </c:pt>
                <c:pt idx="37">
                  <c:v>2.5382795698924729</c:v>
                </c:pt>
              </c:numCache>
            </c:numRef>
          </c:xVal>
          <c:yVal>
            <c:numRef>
              <c:f>Data!$M$17:$M$54</c:f>
              <c:numCache>
                <c:formatCode>0.00</c:formatCode>
                <c:ptCount val="38"/>
                <c:pt idx="0">
                  <c:v>-40.631067961165051</c:v>
                </c:pt>
                <c:pt idx="1">
                  <c:v>-40.08924423820261</c:v>
                </c:pt>
                <c:pt idx="2">
                  <c:v>-39.457729399239199</c:v>
                </c:pt>
                <c:pt idx="3">
                  <c:v>-38.720229578135395</c:v>
                </c:pt>
                <c:pt idx="4">
                  <c:v>-37.858276464053326</c:v>
                </c:pt>
                <c:pt idx="5">
                  <c:v>-36.851705064217022</c:v>
                </c:pt>
                <c:pt idx="6">
                  <c:v>-35.679772120130622</c:v>
                </c:pt>
                <c:pt idx="7">
                  <c:v>-34.323206578963536</c:v>
                </c:pt>
                <c:pt idx="8">
                  <c:v>-32.767430221692138</c:v>
                </c:pt>
                <c:pt idx="9">
                  <c:v>-31.00693026653801</c:v>
                </c:pt>
                <c:pt idx="10">
                  <c:v>-29.050215328948099</c:v>
                </c:pt>
                <c:pt idx="11">
                  <c:v>-26.924004061270907</c:v>
                </c:pt>
                <c:pt idx="12">
                  <c:v>-24.674669578311367</c:v>
                </c:pt>
                <c:pt idx="13">
                  <c:v>-22.36516939698069</c:v>
                </c:pt>
                <c:pt idx="14">
                  <c:v>-20.067181390409445</c:v>
                </c:pt>
                <c:pt idx="15">
                  <c:v>-17.850421388993851</c:v>
                </c:pt>
                <c:pt idx="16">
                  <c:v>-15.77264921448981</c:v>
                </c:pt>
                <c:pt idx="17">
                  <c:v>-13.873472660484479</c:v>
                </c:pt>
                <c:pt idx="18">
                  <c:v>-12.173062417415682</c:v>
                </c:pt>
                <c:pt idx="19">
                  <c:v>-10.674799667044555</c:v>
                </c:pt>
                <c:pt idx="20">
                  <c:v>-9.3698870737196813</c:v>
                </c:pt>
                <c:pt idx="21">
                  <c:v>-8.2421418972443945</c:v>
                </c:pt>
                <c:pt idx="22">
                  <c:v>-7.2719339323853864</c:v>
                </c:pt>
                <c:pt idx="23">
                  <c:v>-6.4389406653965642</c:v>
                </c:pt>
                <c:pt idx="24">
                  <c:v>-5.7238215994524548</c:v>
                </c:pt>
                <c:pt idx="25">
                  <c:v>-5.1090795549673231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879280"/>
        <c:axId val="453880848"/>
      </c:scatterChart>
      <c:valAx>
        <c:axId val="45387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Mole Ratio</a:t>
                </a:r>
                <a:r>
                  <a:rPr lang="en-US" sz="18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</a:t>
                </a: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X</a:t>
                </a:r>
                <a:r>
                  <a:rPr lang="en-US" sz="18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</a:t>
                </a: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/</a:t>
                </a:r>
                <a:r>
                  <a:rPr lang="en-US" sz="18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</a:t>
                </a: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</a:t>
                </a:r>
                <a:r>
                  <a:rPr lang="en-US" sz="1800" b="1" baseline="-25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T</a:t>
                </a:r>
                <a:r>
                  <a:rPr lang="en-US" sz="18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)</a:t>
                </a:r>
                <a:endParaRPr lang="en-US" sz="18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3880848"/>
        <c:crossesAt val="-99999"/>
        <c:crossBetween val="midCat"/>
      </c:valAx>
      <c:valAx>
        <c:axId val="453880848"/>
        <c:scaling>
          <c:orientation val="minMax"/>
          <c:max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800" b="1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Integrated Heat</a:t>
                </a:r>
                <a:r>
                  <a:rPr lang="en-US" sz="18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(kJ mol</a:t>
                </a:r>
                <a:r>
                  <a:rPr lang="en-US" sz="1800" b="1" baseline="3000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-1</a:t>
                </a:r>
                <a:r>
                  <a:rPr lang="en-US" sz="1800" b="1" baseline="0">
                    <a:solidFill>
                      <a:schemeClr val="tx1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injectant)</a:t>
                </a:r>
                <a:endParaRPr lang="en-US" sz="1800" b="1">
                  <a:solidFill>
                    <a:schemeClr val="tx1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out"/>
        <c:minorTickMark val="out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53879280"/>
        <c:crosses val="autoZero"/>
        <c:crossBetween val="midCat"/>
      </c:valAx>
      <c:spPr>
        <a:noFill/>
        <a:ln w="1270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4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883" cy="6292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83" cy="629206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4"/>
  <sheetViews>
    <sheetView tabSelected="1" workbookViewId="0">
      <selection activeCell="R17" sqref="R17:T17"/>
    </sheetView>
  </sheetViews>
  <sheetFormatPr defaultRowHeight="15" x14ac:dyDescent="0.25"/>
  <cols>
    <col min="1" max="1" width="17.28515625" customWidth="1"/>
    <col min="2" max="2" width="12" bestFit="1" customWidth="1"/>
    <col min="3" max="3" width="11" bestFit="1" customWidth="1"/>
    <col min="8" max="8" width="10.85546875" customWidth="1"/>
    <col min="9" max="10" width="9.5703125" bestFit="1" customWidth="1"/>
    <col min="11" max="11" width="12.85546875" bestFit="1" customWidth="1"/>
    <col min="12" max="12" width="12.7109375" customWidth="1"/>
    <col min="13" max="13" width="12.85546875" customWidth="1"/>
    <col min="15" max="15" width="12" bestFit="1" customWidth="1"/>
    <col min="20" max="20" width="13.140625" customWidth="1"/>
  </cols>
  <sheetData>
    <row r="1" spans="1:20" x14ac:dyDescent="0.25">
      <c r="A1" t="s">
        <v>12</v>
      </c>
    </row>
    <row r="2" spans="1:20" x14ac:dyDescent="0.25">
      <c r="A2" t="s">
        <v>13</v>
      </c>
    </row>
    <row r="3" spans="1:20" x14ac:dyDescent="0.25">
      <c r="A3" t="s">
        <v>31</v>
      </c>
    </row>
    <row r="5" spans="1:20" s="2" customFormat="1" ht="30" x14ac:dyDescent="0.25">
      <c r="A5" s="10" t="s">
        <v>10</v>
      </c>
      <c r="B5" s="11" t="s">
        <v>14</v>
      </c>
      <c r="C5" s="12" t="s">
        <v>15</v>
      </c>
    </row>
    <row r="6" spans="1:20" x14ac:dyDescent="0.25">
      <c r="A6" s="8" t="s">
        <v>4</v>
      </c>
      <c r="B6" s="3">
        <v>1</v>
      </c>
      <c r="C6" s="6"/>
    </row>
    <row r="7" spans="1:20" ht="18" x14ac:dyDescent="0.35">
      <c r="A7" s="8" t="s">
        <v>5</v>
      </c>
      <c r="B7" s="13">
        <f>1/0.06</f>
        <v>16.666666666666668</v>
      </c>
      <c r="C7" s="6">
        <f>B7*0.000001</f>
        <v>1.6666666666666667E-5</v>
      </c>
      <c r="D7" s="1"/>
    </row>
    <row r="8" spans="1:20" x14ac:dyDescent="0.25">
      <c r="A8" s="8" t="s">
        <v>6</v>
      </c>
      <c r="B8" s="4">
        <v>155</v>
      </c>
      <c r="C8" s="6">
        <f>B8*0.000001</f>
        <v>1.55E-4</v>
      </c>
    </row>
    <row r="9" spans="1:20" x14ac:dyDescent="0.25">
      <c r="A9" s="8" t="s">
        <v>7</v>
      </c>
      <c r="B9" s="4">
        <f>3190</f>
        <v>3190</v>
      </c>
      <c r="C9" s="6">
        <f>B9*0.000001</f>
        <v>3.1899999999999997E-3</v>
      </c>
    </row>
    <row r="10" spans="1:20" ht="18" x14ac:dyDescent="0.35">
      <c r="A10" s="8" t="s">
        <v>9</v>
      </c>
      <c r="B10" s="4">
        <v>1500</v>
      </c>
      <c r="C10" s="6">
        <f>B10*0.000001</f>
        <v>1.5E-3</v>
      </c>
    </row>
    <row r="11" spans="1:20" x14ac:dyDescent="0.25">
      <c r="A11" s="8" t="s">
        <v>8</v>
      </c>
      <c r="B11" s="4">
        <v>5</v>
      </c>
      <c r="C11" s="6">
        <f>B11*0.000001</f>
        <v>4.9999999999999996E-6</v>
      </c>
    </row>
    <row r="12" spans="1:20" x14ac:dyDescent="0.25">
      <c r="A12" s="8" t="s">
        <v>3</v>
      </c>
      <c r="B12" s="4" t="s">
        <v>11</v>
      </c>
      <c r="C12" s="6">
        <f>C11*C9</f>
        <v>1.5949999999999997E-8</v>
      </c>
    </row>
    <row r="13" spans="1:20" ht="17.25" x14ac:dyDescent="0.25">
      <c r="A13" s="9" t="s">
        <v>16</v>
      </c>
      <c r="B13" s="5">
        <v>-45</v>
      </c>
      <c r="C13" s="7">
        <f>B13*1000</f>
        <v>-45000</v>
      </c>
    </row>
    <row r="15" spans="1:20" x14ac:dyDescent="0.25">
      <c r="A15" s="26" t="s">
        <v>30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8"/>
      <c r="N15" s="24"/>
      <c r="O15" s="26" t="s">
        <v>29</v>
      </c>
      <c r="P15" s="27"/>
      <c r="Q15" s="27"/>
      <c r="R15" s="27"/>
      <c r="S15" s="27"/>
      <c r="T15" s="28"/>
    </row>
    <row r="16" spans="1:20" s="15" customFormat="1" ht="49.5" x14ac:dyDescent="0.35">
      <c r="A16" s="10" t="s">
        <v>17</v>
      </c>
      <c r="B16" s="10" t="s">
        <v>18</v>
      </c>
      <c r="C16" s="10" t="s">
        <v>19</v>
      </c>
      <c r="D16" s="10" t="s">
        <v>27</v>
      </c>
      <c r="E16" s="10" t="s">
        <v>28</v>
      </c>
      <c r="F16" s="12" t="s">
        <v>33</v>
      </c>
      <c r="G16" s="12" t="s">
        <v>34</v>
      </c>
      <c r="H16" s="10" t="s">
        <v>0</v>
      </c>
      <c r="I16" s="10" t="s">
        <v>1</v>
      </c>
      <c r="J16" s="10" t="s">
        <v>2</v>
      </c>
      <c r="K16" s="12" t="s">
        <v>26</v>
      </c>
      <c r="L16" s="10" t="s">
        <v>20</v>
      </c>
      <c r="M16" s="12" t="s">
        <v>21</v>
      </c>
      <c r="N16" s="25"/>
      <c r="O16" s="12" t="s">
        <v>32</v>
      </c>
      <c r="P16" s="10" t="s">
        <v>35</v>
      </c>
      <c r="Q16" s="10" t="s">
        <v>22</v>
      </c>
      <c r="R16" s="10" t="s">
        <v>23</v>
      </c>
      <c r="S16" s="10" t="s">
        <v>24</v>
      </c>
      <c r="T16" s="12" t="s">
        <v>25</v>
      </c>
    </row>
    <row r="17" spans="1:23" x14ac:dyDescent="0.25">
      <c r="A17" s="16">
        <v>0</v>
      </c>
      <c r="B17" s="6">
        <f>0</f>
        <v>0</v>
      </c>
      <c r="C17" s="6">
        <f>B17*1000000000</f>
        <v>0</v>
      </c>
      <c r="D17" s="16" t="s">
        <v>36</v>
      </c>
      <c r="E17" s="6">
        <f>$C$10</f>
        <v>1.5E-3</v>
      </c>
      <c r="F17" s="6">
        <v>0</v>
      </c>
      <c r="G17" s="6">
        <f>C8</f>
        <v>1.55E-4</v>
      </c>
      <c r="H17" s="29">
        <f t="shared" ref="H17:H22" si="0">F17/G17</f>
        <v>0</v>
      </c>
      <c r="I17" s="17">
        <f t="shared" ref="I17:I22" si="1">G17/$C$7</f>
        <v>9.2999999999999989</v>
      </c>
      <c r="J17" s="17">
        <f>1/I17</f>
        <v>0.10752688172043012</v>
      </c>
      <c r="K17" s="17">
        <f t="shared" ref="K17:K54" si="2">0.5*(1 + (N-H17-J17)/SQRT((N+H17+J17)^2-4*N*H17))</f>
        <v>0.90291262135922334</v>
      </c>
      <c r="L17" s="17">
        <f>K17*$C$12*$C$13*1000000</f>
        <v>-648.06553398058236</v>
      </c>
      <c r="M17" s="29">
        <f>IF(E17-$C$10&lt;=0.000125, K17*$B$13, NA())</f>
        <v>-40.631067961165051</v>
      </c>
      <c r="N17" s="6"/>
      <c r="O17" s="18">
        <f>0.5*((1+H17+J17)-SQRT((1+H17+J17)^2-4*H17))</f>
        <v>0</v>
      </c>
      <c r="P17" s="6">
        <f>G17*O17</f>
        <v>0</v>
      </c>
      <c r="Q17" s="6">
        <f>P17*E17</f>
        <v>0</v>
      </c>
      <c r="R17" s="16" t="s">
        <v>11</v>
      </c>
      <c r="S17" s="16" t="s">
        <v>11</v>
      </c>
      <c r="T17" s="16" t="s">
        <v>11</v>
      </c>
      <c r="V17" s="14"/>
      <c r="W17" s="14"/>
    </row>
    <row r="18" spans="1:23" x14ac:dyDescent="0.25">
      <c r="A18" s="16">
        <v>1</v>
      </c>
      <c r="B18" s="19">
        <f>B17+$C$12</f>
        <v>1.5949999999999997E-8</v>
      </c>
      <c r="C18" s="6">
        <f t="shared" ref="C18:C54" si="3">B18*1000000000</f>
        <v>15.949999999999998</v>
      </c>
      <c r="D18" s="6">
        <f>$C$11</f>
        <v>4.9999999999999996E-6</v>
      </c>
      <c r="E18" s="6">
        <f>D18+E17</f>
        <v>1.505E-3</v>
      </c>
      <c r="F18" s="19">
        <f t="shared" ref="F18:F54" si="4">B18/E18</f>
        <v>1.059800664451827E-5</v>
      </c>
      <c r="G18" s="19">
        <f>$C$8*$C$10/E18</f>
        <v>1.5448504983388704E-4</v>
      </c>
      <c r="H18" s="29">
        <f t="shared" si="0"/>
        <v>6.8602150537634396E-2</v>
      </c>
      <c r="I18" s="17">
        <f t="shared" si="1"/>
        <v>9.2691029900332218</v>
      </c>
      <c r="J18" s="17">
        <f t="shared" ref="J18:J54" si="5">1/I18</f>
        <v>0.10788530465949822</v>
      </c>
      <c r="K18" s="17">
        <f t="shared" si="2"/>
        <v>0.89087209418228031</v>
      </c>
      <c r="L18" s="17">
        <f t="shared" ref="L18:L54" si="6">K18*$C$12*$B$13*1000*1000000</f>
        <v>-639.42344559933156</v>
      </c>
      <c r="M18" s="29">
        <f t="shared" ref="M18:M54" si="7">IF(E18-$C$10&lt;=0.000125, K18*$B$13, NA())</f>
        <v>-40.08924423820261</v>
      </c>
      <c r="N18" s="6"/>
      <c r="O18" s="18">
        <f t="shared" ref="O18:O54" si="8">0.5*((1+H18+J18)-SQRT((1+H18+J18)^2-4*H18))</f>
        <v>6.1528878252715913E-2</v>
      </c>
      <c r="P18" s="6">
        <f t="shared" ref="P18:P54" si="9">G18*O18</f>
        <v>9.5052918230939859E-6</v>
      </c>
      <c r="Q18" s="6">
        <f t="shared" ref="Q18:Q54" si="10">P18*E18</f>
        <v>1.4305464193756449E-8</v>
      </c>
      <c r="R18" s="19">
        <f>Q18-Q17</f>
        <v>1.4305464193756449E-8</v>
      </c>
      <c r="S18" s="19">
        <f t="shared" ref="S18:S54" si="11">B18-B17</f>
        <v>1.5949999999999997E-8</v>
      </c>
      <c r="T18" s="19">
        <f>R18/S18</f>
        <v>0.89689430681858628</v>
      </c>
      <c r="V18" s="14"/>
      <c r="W18" s="14"/>
    </row>
    <row r="19" spans="1:23" x14ac:dyDescent="0.25">
      <c r="A19" s="16">
        <v>2</v>
      </c>
      <c r="B19" s="19">
        <f>B18+$C$12</f>
        <v>3.1899999999999994E-8</v>
      </c>
      <c r="C19" s="6">
        <f t="shared" si="3"/>
        <v>31.899999999999995</v>
      </c>
      <c r="D19" s="6">
        <f>$C$11</f>
        <v>4.9999999999999996E-6</v>
      </c>
      <c r="E19" s="6">
        <f>D19+E18</f>
        <v>1.5100000000000001E-3</v>
      </c>
      <c r="F19" s="19">
        <f t="shared" si="4"/>
        <v>2.1125827814569533E-5</v>
      </c>
      <c r="G19" s="19">
        <f t="shared" ref="G19:G54" si="12">$C$8*$C$10/E19</f>
        <v>1.5397350993377482E-4</v>
      </c>
      <c r="H19" s="29">
        <f t="shared" si="0"/>
        <v>0.13720430107526879</v>
      </c>
      <c r="I19" s="17">
        <f t="shared" si="1"/>
        <v>9.2384105960264886</v>
      </c>
      <c r="J19" s="17">
        <f t="shared" si="5"/>
        <v>0.10824372759856632</v>
      </c>
      <c r="K19" s="17">
        <f t="shared" si="2"/>
        <v>0.87683843109420434</v>
      </c>
      <c r="L19" s="17">
        <f t="shared" si="6"/>
        <v>-629.3507839178651</v>
      </c>
      <c r="M19" s="29">
        <f t="shared" si="7"/>
        <v>-39.457729399239199</v>
      </c>
      <c r="N19" s="6"/>
      <c r="O19" s="18">
        <f t="shared" si="8"/>
        <v>0.12214345443010621</v>
      </c>
      <c r="P19" s="6">
        <f t="shared" si="9"/>
        <v>1.8806856394039531E-5</v>
      </c>
      <c r="Q19" s="6">
        <f t="shared" si="10"/>
        <v>2.8398353154999695E-8</v>
      </c>
      <c r="R19" s="19">
        <f t="shared" ref="R19:R54" si="13">Q19-Q18</f>
        <v>1.4092888961243245E-8</v>
      </c>
      <c r="S19" s="19">
        <f t="shared" si="11"/>
        <v>1.5949999999999997E-8</v>
      </c>
      <c r="T19" s="19">
        <f t="shared" ref="T19:T54" si="14">R19/S19</f>
        <v>0.8835667060340594</v>
      </c>
    </row>
    <row r="20" spans="1:23" x14ac:dyDescent="0.25">
      <c r="A20" s="16">
        <v>3</v>
      </c>
      <c r="B20" s="19">
        <f>B19+$C$12</f>
        <v>4.7849999999999995E-8</v>
      </c>
      <c r="C20" s="6">
        <f t="shared" si="3"/>
        <v>47.849999999999994</v>
      </c>
      <c r="D20" s="6">
        <f>$C$11</f>
        <v>4.9999999999999996E-6</v>
      </c>
      <c r="E20" s="6">
        <f>D20+E19</f>
        <v>1.5150000000000001E-3</v>
      </c>
      <c r="F20" s="19">
        <f t="shared" si="4"/>
        <v>3.1584158415841583E-5</v>
      </c>
      <c r="G20" s="19">
        <f t="shared" si="12"/>
        <v>1.5346534653465347E-4</v>
      </c>
      <c r="H20" s="29">
        <f t="shared" si="0"/>
        <v>0.2058064516129032</v>
      </c>
      <c r="I20" s="17">
        <f t="shared" si="1"/>
        <v>9.2079207920792072</v>
      </c>
      <c r="J20" s="17">
        <f t="shared" si="5"/>
        <v>0.10860215053763442</v>
      </c>
      <c r="K20" s="17">
        <f t="shared" si="2"/>
        <v>0.86044954618078662</v>
      </c>
      <c r="L20" s="17">
        <f t="shared" si="6"/>
        <v>-617.58766177125949</v>
      </c>
      <c r="M20" s="29">
        <f t="shared" si="7"/>
        <v>-38.720229578135395</v>
      </c>
      <c r="N20" s="6"/>
      <c r="O20" s="18">
        <f t="shared" si="8"/>
        <v>0.18169295343051556</v>
      </c>
      <c r="P20" s="6">
        <f t="shared" si="9"/>
        <v>2.7883572061118725E-5</v>
      </c>
      <c r="Q20" s="6">
        <f t="shared" si="10"/>
        <v>4.2243611672594872E-8</v>
      </c>
      <c r="R20" s="19">
        <f t="shared" si="13"/>
        <v>1.3845258517595178E-8</v>
      </c>
      <c r="S20" s="19">
        <f t="shared" si="11"/>
        <v>1.5950000000000001E-8</v>
      </c>
      <c r="T20" s="19">
        <f t="shared" si="14"/>
        <v>0.86804128636960354</v>
      </c>
    </row>
    <row r="21" spans="1:23" x14ac:dyDescent="0.25">
      <c r="A21" s="16">
        <v>4</v>
      </c>
      <c r="B21" s="19">
        <f>B20+$C$12</f>
        <v>6.3799999999999989E-8</v>
      </c>
      <c r="C21" s="6">
        <f t="shared" si="3"/>
        <v>63.79999999999999</v>
      </c>
      <c r="D21" s="6">
        <f>$C$11</f>
        <v>4.9999999999999996E-6</v>
      </c>
      <c r="E21" s="6">
        <f>D21+E20</f>
        <v>1.5200000000000001E-3</v>
      </c>
      <c r="F21" s="19">
        <f t="shared" si="4"/>
        <v>4.1973684210526309E-5</v>
      </c>
      <c r="G21" s="19">
        <f t="shared" si="12"/>
        <v>1.5296052631578945E-4</v>
      </c>
      <c r="H21" s="29">
        <f t="shared" si="0"/>
        <v>0.27440860215053764</v>
      </c>
      <c r="I21" s="17">
        <f t="shared" si="1"/>
        <v>9.1776315789473664</v>
      </c>
      <c r="J21" s="17">
        <f t="shared" si="5"/>
        <v>0.10896057347670253</v>
      </c>
      <c r="K21" s="17">
        <f t="shared" si="2"/>
        <v>0.84129503253451832</v>
      </c>
      <c r="L21" s="17">
        <f t="shared" si="6"/>
        <v>-603.83950960165043</v>
      </c>
      <c r="M21" s="29">
        <f t="shared" si="7"/>
        <v>-37.858276464053326</v>
      </c>
      <c r="N21" s="6"/>
      <c r="O21" s="18">
        <f t="shared" si="8"/>
        <v>0.24</v>
      </c>
      <c r="P21" s="6">
        <f t="shared" si="9"/>
        <v>3.6710526315789466E-5</v>
      </c>
      <c r="Q21" s="6">
        <f t="shared" si="10"/>
        <v>5.579999999999999E-8</v>
      </c>
      <c r="R21" s="19">
        <f t="shared" si="13"/>
        <v>1.3556388327405118E-8</v>
      </c>
      <c r="S21" s="19">
        <f t="shared" si="11"/>
        <v>1.5949999999999994E-8</v>
      </c>
      <c r="T21" s="19">
        <f t="shared" si="14"/>
        <v>0.84993030265862846</v>
      </c>
    </row>
    <row r="22" spans="1:23" x14ac:dyDescent="0.25">
      <c r="A22" s="16">
        <v>5</v>
      </c>
      <c r="B22" s="19">
        <f>B21+$C$12</f>
        <v>7.9749999999999983E-8</v>
      </c>
      <c r="C22" s="6">
        <f t="shared" si="3"/>
        <v>79.749999999999986</v>
      </c>
      <c r="D22" s="6">
        <f>$C$11</f>
        <v>4.9999999999999996E-6</v>
      </c>
      <c r="E22" s="6">
        <f>D22+E21</f>
        <v>1.5250000000000001E-3</v>
      </c>
      <c r="F22" s="19">
        <f t="shared" si="4"/>
        <v>5.22950819672131E-5</v>
      </c>
      <c r="G22" s="19">
        <f t="shared" si="12"/>
        <v>1.5245901639344262E-4</v>
      </c>
      <c r="H22" s="29">
        <f t="shared" si="0"/>
        <v>0.34301075268817194</v>
      </c>
      <c r="I22" s="17">
        <f t="shared" si="1"/>
        <v>9.1475409836065573</v>
      </c>
      <c r="J22" s="17">
        <f t="shared" si="5"/>
        <v>0.10931899641577061</v>
      </c>
      <c r="K22" s="17">
        <f t="shared" si="2"/>
        <v>0.81892677920482271</v>
      </c>
      <c r="L22" s="17">
        <f t="shared" si="6"/>
        <v>-587.78469577426154</v>
      </c>
      <c r="M22" s="29">
        <f t="shared" si="7"/>
        <v>-36.851705064217022</v>
      </c>
      <c r="N22" s="6"/>
      <c r="O22" s="18">
        <f t="shared" si="8"/>
        <v>0.29685767411747105</v>
      </c>
      <c r="P22" s="6">
        <f t="shared" si="9"/>
        <v>4.5258629004794762E-5</v>
      </c>
      <c r="Q22" s="6">
        <f t="shared" si="10"/>
        <v>6.9019409232312013E-8</v>
      </c>
      <c r="R22" s="19">
        <f t="shared" si="13"/>
        <v>1.3219409232312023E-8</v>
      </c>
      <c r="S22" s="19">
        <f t="shared" si="11"/>
        <v>1.5949999999999994E-8</v>
      </c>
      <c r="T22" s="19">
        <f t="shared" si="14"/>
        <v>0.82880308666533087</v>
      </c>
    </row>
    <row r="23" spans="1:23" x14ac:dyDescent="0.25">
      <c r="A23" s="16">
        <v>6</v>
      </c>
      <c r="B23" s="19">
        <f t="shared" ref="B23:B54" si="15">B22+$C$12</f>
        <v>9.5699999999999977E-8</v>
      </c>
      <c r="C23" s="6">
        <f t="shared" si="3"/>
        <v>95.699999999999974</v>
      </c>
      <c r="D23" s="6">
        <f t="shared" ref="D23:D54" si="16">$C$11</f>
        <v>4.9999999999999996E-6</v>
      </c>
      <c r="E23" s="6">
        <f t="shared" ref="E23:E54" si="17">D23+E22</f>
        <v>1.5300000000000001E-3</v>
      </c>
      <c r="F23" s="19">
        <f t="shared" si="4"/>
        <v>6.2549019607843114E-5</v>
      </c>
      <c r="G23" s="19">
        <f t="shared" si="12"/>
        <v>1.5196078431372549E-4</v>
      </c>
      <c r="H23" s="29">
        <f t="shared" ref="H23:H54" si="18">F23/G23</f>
        <v>0.41161290322580629</v>
      </c>
      <c r="I23" s="17">
        <f t="shared" ref="I23:I54" si="19">G23/$C$7</f>
        <v>9.117647058823529</v>
      </c>
      <c r="J23" s="17">
        <f t="shared" si="5"/>
        <v>0.10967741935483871</v>
      </c>
      <c r="K23" s="17">
        <f t="shared" si="2"/>
        <v>0.79288382489179154</v>
      </c>
      <c r="L23" s="17">
        <f t="shared" si="6"/>
        <v>-569.09236531608326</v>
      </c>
      <c r="M23" s="29">
        <f t="shared" si="7"/>
        <v>-35.679772120130622</v>
      </c>
      <c r="N23" s="6"/>
      <c r="O23" s="18">
        <f t="shared" si="8"/>
        <v>0.35202778749354613</v>
      </c>
      <c r="P23" s="6">
        <f t="shared" si="9"/>
        <v>5.3494418687744752E-5</v>
      </c>
      <c r="Q23" s="6">
        <f t="shared" si="10"/>
        <v>8.1846460592249478E-8</v>
      </c>
      <c r="R23" s="19">
        <f t="shared" si="13"/>
        <v>1.2827051359937465E-8</v>
      </c>
      <c r="S23" s="19">
        <f t="shared" si="11"/>
        <v>1.5949999999999994E-8</v>
      </c>
      <c r="T23" s="19">
        <f t="shared" si="14"/>
        <v>0.80420384701802317</v>
      </c>
    </row>
    <row r="24" spans="1:23" x14ac:dyDescent="0.25">
      <c r="A24" s="16">
        <v>7</v>
      </c>
      <c r="B24" s="19">
        <f t="shared" si="15"/>
        <v>1.1164999999999997E-7</v>
      </c>
      <c r="C24" s="6">
        <f t="shared" si="3"/>
        <v>111.64999999999998</v>
      </c>
      <c r="D24" s="6">
        <f t="shared" si="16"/>
        <v>4.9999999999999996E-6</v>
      </c>
      <c r="E24" s="6">
        <f t="shared" si="17"/>
        <v>1.5350000000000001E-3</v>
      </c>
      <c r="F24" s="19">
        <f t="shared" si="4"/>
        <v>7.2736156351791502E-5</v>
      </c>
      <c r="G24" s="19">
        <f t="shared" si="12"/>
        <v>1.514657980456026E-4</v>
      </c>
      <c r="H24" s="29">
        <f t="shared" si="18"/>
        <v>0.4802150537634407</v>
      </c>
      <c r="I24" s="17">
        <f t="shared" si="19"/>
        <v>9.0879478827361559</v>
      </c>
      <c r="J24" s="17">
        <f t="shared" si="5"/>
        <v>0.11003584229390681</v>
      </c>
      <c r="K24" s="17">
        <f t="shared" si="2"/>
        <v>0.76273792397696738</v>
      </c>
      <c r="L24" s="17">
        <f t="shared" si="6"/>
        <v>-547.45514493446831</v>
      </c>
      <c r="M24" s="29">
        <f t="shared" si="7"/>
        <v>-34.323206578963536</v>
      </c>
      <c r="N24" s="6"/>
      <c r="O24" s="18">
        <f t="shared" si="8"/>
        <v>0.40524158796345078</v>
      </c>
      <c r="P24" s="6">
        <f t="shared" si="9"/>
        <v>6.1380240522151334E-5</v>
      </c>
      <c r="Q24" s="6">
        <f t="shared" si="10"/>
        <v>9.4218669201502304E-8</v>
      </c>
      <c r="R24" s="19">
        <f t="shared" si="13"/>
        <v>1.2372208609252826E-8</v>
      </c>
      <c r="S24" s="19">
        <f t="shared" si="11"/>
        <v>1.5949999999999994E-8</v>
      </c>
      <c r="T24" s="19">
        <f t="shared" si="14"/>
        <v>0.77568706014124333</v>
      </c>
    </row>
    <row r="25" spans="1:23" x14ac:dyDescent="0.25">
      <c r="A25" s="16">
        <v>8</v>
      </c>
      <c r="B25" s="19">
        <f t="shared" si="15"/>
        <v>1.2759999999999998E-7</v>
      </c>
      <c r="C25" s="6">
        <f t="shared" si="3"/>
        <v>127.59999999999998</v>
      </c>
      <c r="D25" s="6">
        <f t="shared" si="16"/>
        <v>4.9999999999999996E-6</v>
      </c>
      <c r="E25" s="6">
        <f t="shared" si="17"/>
        <v>1.5400000000000001E-3</v>
      </c>
      <c r="F25" s="19">
        <f t="shared" si="4"/>
        <v>8.2857142857142832E-5</v>
      </c>
      <c r="G25" s="19">
        <f t="shared" si="12"/>
        <v>1.5097402597402597E-4</v>
      </c>
      <c r="H25" s="29">
        <f t="shared" si="18"/>
        <v>0.54881720430107517</v>
      </c>
      <c r="I25" s="17">
        <f t="shared" si="19"/>
        <v>9.0584415584415581</v>
      </c>
      <c r="J25" s="17">
        <f t="shared" si="5"/>
        <v>0.11039426523297491</v>
      </c>
      <c r="K25" s="17">
        <f t="shared" si="2"/>
        <v>0.72816511603760303</v>
      </c>
      <c r="L25" s="17">
        <f t="shared" si="6"/>
        <v>-522.64051203598945</v>
      </c>
      <c r="M25" s="29">
        <f t="shared" si="7"/>
        <v>-32.767430221692138</v>
      </c>
      <c r="N25" s="6"/>
      <c r="O25" s="18">
        <f t="shared" si="8"/>
        <v>0.45620451508870041</v>
      </c>
      <c r="P25" s="6">
        <f t="shared" si="9"/>
        <v>6.8875032310469384E-5</v>
      </c>
      <c r="Q25" s="6">
        <f t="shared" si="10"/>
        <v>1.0606754975812286E-7</v>
      </c>
      <c r="R25" s="19">
        <f t="shared" si="13"/>
        <v>1.1848880556620558E-8</v>
      </c>
      <c r="S25" s="19">
        <f t="shared" si="11"/>
        <v>1.5950000000000007E-8</v>
      </c>
      <c r="T25" s="19">
        <f t="shared" si="14"/>
        <v>0.74287652392605352</v>
      </c>
    </row>
    <row r="26" spans="1:23" x14ac:dyDescent="0.25">
      <c r="A26" s="16">
        <v>9</v>
      </c>
      <c r="B26" s="19">
        <f t="shared" si="15"/>
        <v>1.4354999999999999E-7</v>
      </c>
      <c r="C26" s="6">
        <f t="shared" si="3"/>
        <v>143.54999999999998</v>
      </c>
      <c r="D26" s="6">
        <f t="shared" si="16"/>
        <v>4.9999999999999996E-6</v>
      </c>
      <c r="E26" s="6">
        <f t="shared" si="17"/>
        <v>1.5450000000000001E-3</v>
      </c>
      <c r="F26" s="19">
        <f t="shared" si="4"/>
        <v>9.2912621359223278E-5</v>
      </c>
      <c r="G26" s="19">
        <f t="shared" si="12"/>
        <v>1.5048543689320386E-4</v>
      </c>
      <c r="H26" s="29">
        <f t="shared" si="18"/>
        <v>0.61741935483870958</v>
      </c>
      <c r="I26" s="17">
        <f t="shared" si="19"/>
        <v>9.0291262135922317</v>
      </c>
      <c r="J26" s="17">
        <f t="shared" si="5"/>
        <v>0.11075268817204302</v>
      </c>
      <c r="K26" s="17">
        <f t="shared" si="2"/>
        <v>0.6890428948119558</v>
      </c>
      <c r="L26" s="17">
        <f t="shared" si="6"/>
        <v>-494.56053775128112</v>
      </c>
      <c r="M26" s="29">
        <f t="shared" si="7"/>
        <v>-31.00693026653801</v>
      </c>
      <c r="N26" s="6"/>
      <c r="O26" s="18">
        <f t="shared" si="8"/>
        <v>0.50460681804253338</v>
      </c>
      <c r="P26" s="6">
        <f t="shared" si="9"/>
        <v>7.593597747242006E-5</v>
      </c>
      <c r="Q26" s="6">
        <f t="shared" si="10"/>
        <v>1.1732108519488901E-7</v>
      </c>
      <c r="R26" s="19">
        <f t="shared" si="13"/>
        <v>1.1253535436766144E-8</v>
      </c>
      <c r="S26" s="19">
        <f t="shared" si="11"/>
        <v>1.5950000000000007E-8</v>
      </c>
      <c r="T26" s="19">
        <f t="shared" si="14"/>
        <v>0.70555081108251649</v>
      </c>
    </row>
    <row r="27" spans="1:23" x14ac:dyDescent="0.25">
      <c r="A27" s="16">
        <v>10</v>
      </c>
      <c r="B27" s="19">
        <f t="shared" si="15"/>
        <v>1.5949999999999999E-7</v>
      </c>
      <c r="C27" s="6">
        <f t="shared" si="3"/>
        <v>159.5</v>
      </c>
      <c r="D27" s="6">
        <f t="shared" si="16"/>
        <v>4.9999999999999996E-6</v>
      </c>
      <c r="E27" s="6">
        <f t="shared" si="17"/>
        <v>1.5500000000000002E-3</v>
      </c>
      <c r="F27" s="19">
        <f t="shared" si="4"/>
        <v>1.0290322580645159E-4</v>
      </c>
      <c r="G27" s="19">
        <f t="shared" si="12"/>
        <v>1.4999999999999999E-4</v>
      </c>
      <c r="H27" s="29">
        <f t="shared" si="18"/>
        <v>0.68602150537634399</v>
      </c>
      <c r="I27" s="17">
        <f t="shared" si="19"/>
        <v>8.9999999999999982</v>
      </c>
      <c r="J27" s="17">
        <f t="shared" si="5"/>
        <v>0.11111111111111113</v>
      </c>
      <c r="K27" s="17">
        <f t="shared" si="2"/>
        <v>0.64556034064329104</v>
      </c>
      <c r="L27" s="17">
        <f t="shared" si="6"/>
        <v>-463.35093449672206</v>
      </c>
      <c r="M27" s="29">
        <f t="shared" si="7"/>
        <v>-29.050215328948099</v>
      </c>
      <c r="N27" s="6"/>
      <c r="O27" s="18">
        <f t="shared" si="8"/>
        <v>0.55014141686192963</v>
      </c>
      <c r="P27" s="6">
        <f t="shared" si="9"/>
        <v>8.2521212529289433E-5</v>
      </c>
      <c r="Q27" s="6">
        <f t="shared" si="10"/>
        <v>1.2790787942039865E-7</v>
      </c>
      <c r="R27" s="19">
        <f t="shared" si="13"/>
        <v>1.0586794225509639E-8</v>
      </c>
      <c r="S27" s="19">
        <f t="shared" si="11"/>
        <v>1.5950000000000007E-8</v>
      </c>
      <c r="T27" s="19">
        <f t="shared" si="14"/>
        <v>0.66374885426392694</v>
      </c>
    </row>
    <row r="28" spans="1:23" x14ac:dyDescent="0.25">
      <c r="A28" s="16">
        <v>11</v>
      </c>
      <c r="B28" s="19">
        <f t="shared" si="15"/>
        <v>1.7545E-7</v>
      </c>
      <c r="C28" s="6">
        <f t="shared" si="3"/>
        <v>175.45</v>
      </c>
      <c r="D28" s="6">
        <f t="shared" si="16"/>
        <v>4.9999999999999996E-6</v>
      </c>
      <c r="E28" s="6">
        <f t="shared" si="17"/>
        <v>1.5550000000000002E-3</v>
      </c>
      <c r="F28" s="19">
        <f t="shared" si="4"/>
        <v>1.1282958199356911E-4</v>
      </c>
      <c r="G28" s="19">
        <f t="shared" si="12"/>
        <v>1.4951768488745979E-4</v>
      </c>
      <c r="H28" s="29">
        <f t="shared" si="18"/>
        <v>0.75462365591397851</v>
      </c>
      <c r="I28" s="17">
        <f t="shared" si="19"/>
        <v>8.9710610932475863</v>
      </c>
      <c r="J28" s="17">
        <f t="shared" si="5"/>
        <v>0.11146953405017924</v>
      </c>
      <c r="K28" s="17">
        <f t="shared" si="2"/>
        <v>0.59831120136157567</v>
      </c>
      <c r="L28" s="17">
        <f t="shared" si="6"/>
        <v>-429.43786477727087</v>
      </c>
      <c r="M28" s="29">
        <f t="shared" si="7"/>
        <v>-26.924004061270907</v>
      </c>
      <c r="N28" s="6"/>
      <c r="O28" s="18">
        <f t="shared" si="8"/>
        <v>0.59252891189693724</v>
      </c>
      <c r="P28" s="6">
        <f t="shared" si="9"/>
        <v>8.8593551135715689E-5</v>
      </c>
      <c r="Q28" s="6">
        <f t="shared" si="10"/>
        <v>1.377629720160379E-7</v>
      </c>
      <c r="R28" s="19">
        <f t="shared" si="13"/>
        <v>9.8550925956392537E-9</v>
      </c>
      <c r="S28" s="19">
        <f t="shared" si="11"/>
        <v>1.5950000000000007E-8</v>
      </c>
      <c r="T28" s="19">
        <f t="shared" si="14"/>
        <v>0.61787414392722562</v>
      </c>
    </row>
    <row r="29" spans="1:23" x14ac:dyDescent="0.25">
      <c r="A29" s="16">
        <v>12</v>
      </c>
      <c r="B29" s="19">
        <f t="shared" si="15"/>
        <v>1.9140000000000001E-7</v>
      </c>
      <c r="C29" s="6">
        <f t="shared" si="3"/>
        <v>191.4</v>
      </c>
      <c r="D29" s="6">
        <f t="shared" si="16"/>
        <v>4.9999999999999996E-6</v>
      </c>
      <c r="E29" s="6">
        <f t="shared" si="17"/>
        <v>1.5600000000000002E-3</v>
      </c>
      <c r="F29" s="19">
        <f t="shared" si="4"/>
        <v>1.2269230769230768E-4</v>
      </c>
      <c r="G29" s="19">
        <f t="shared" si="12"/>
        <v>1.4903846153846152E-4</v>
      </c>
      <c r="H29" s="29">
        <f t="shared" si="18"/>
        <v>0.82322580645161292</v>
      </c>
      <c r="I29" s="17">
        <f t="shared" si="19"/>
        <v>8.9423076923076916</v>
      </c>
      <c r="J29" s="17">
        <f t="shared" si="5"/>
        <v>0.11182795698924732</v>
      </c>
      <c r="K29" s="17">
        <f t="shared" si="2"/>
        <v>0.54832599062914145</v>
      </c>
      <c r="L29" s="17">
        <f t="shared" si="6"/>
        <v>-393.5609797740662</v>
      </c>
      <c r="M29" s="29">
        <f t="shared" si="7"/>
        <v>-24.674669578311367</v>
      </c>
      <c r="N29" s="6"/>
      <c r="O29" s="18">
        <f t="shared" si="8"/>
        <v>0.63154703053877626</v>
      </c>
      <c r="P29" s="6">
        <f t="shared" si="9"/>
        <v>9.4124797820682995E-5</v>
      </c>
      <c r="Q29" s="6">
        <f t="shared" si="10"/>
        <v>1.4683468460026548E-7</v>
      </c>
      <c r="R29" s="19">
        <f t="shared" si="13"/>
        <v>9.0717125842275859E-9</v>
      </c>
      <c r="S29" s="19">
        <f t="shared" si="11"/>
        <v>1.5950000000000007E-8</v>
      </c>
      <c r="T29" s="19">
        <f t="shared" si="14"/>
        <v>0.56875940966944083</v>
      </c>
    </row>
    <row r="30" spans="1:23" x14ac:dyDescent="0.25">
      <c r="A30" s="16">
        <v>13</v>
      </c>
      <c r="B30" s="19">
        <f t="shared" si="15"/>
        <v>2.0735000000000001E-7</v>
      </c>
      <c r="C30" s="6">
        <f t="shared" si="3"/>
        <v>207.35000000000002</v>
      </c>
      <c r="D30" s="6">
        <f t="shared" si="16"/>
        <v>4.9999999999999996E-6</v>
      </c>
      <c r="E30" s="6">
        <f t="shared" si="17"/>
        <v>1.5650000000000002E-3</v>
      </c>
      <c r="F30" s="19">
        <f t="shared" si="4"/>
        <v>1.324920127795527E-4</v>
      </c>
      <c r="G30" s="19">
        <f t="shared" si="12"/>
        <v>1.4856230031948879E-4</v>
      </c>
      <c r="H30" s="29">
        <f t="shared" si="18"/>
        <v>0.89182795698924733</v>
      </c>
      <c r="I30" s="17">
        <f t="shared" si="19"/>
        <v>8.9137380191693278</v>
      </c>
      <c r="J30" s="17">
        <f t="shared" si="5"/>
        <v>0.11218637992831543</v>
      </c>
      <c r="K30" s="17">
        <f t="shared" si="2"/>
        <v>0.49700376437734867</v>
      </c>
      <c r="L30" s="17">
        <f t="shared" si="6"/>
        <v>-356.7244518818419</v>
      </c>
      <c r="M30" s="29">
        <f t="shared" si="7"/>
        <v>-22.36516939698069</v>
      </c>
      <c r="N30" s="6"/>
      <c r="O30" s="18">
        <f t="shared" si="8"/>
        <v>0.667058801313131</v>
      </c>
      <c r="P30" s="6">
        <f t="shared" si="9"/>
        <v>9.9099789971439576E-5</v>
      </c>
      <c r="Q30" s="6">
        <f t="shared" si="10"/>
        <v>1.5509117130530295E-7</v>
      </c>
      <c r="R30" s="19">
        <f t="shared" si="13"/>
        <v>8.256486705037463E-9</v>
      </c>
      <c r="S30" s="19">
        <f t="shared" si="11"/>
        <v>1.5950000000000007E-8</v>
      </c>
      <c r="T30" s="19">
        <f t="shared" si="14"/>
        <v>0.51764806928134544</v>
      </c>
    </row>
    <row r="31" spans="1:23" x14ac:dyDescent="0.25">
      <c r="A31" s="16">
        <v>14</v>
      </c>
      <c r="B31" s="19">
        <f t="shared" si="15"/>
        <v>2.2330000000000002E-7</v>
      </c>
      <c r="C31" s="6">
        <f t="shared" si="3"/>
        <v>223.3</v>
      </c>
      <c r="D31" s="6">
        <f t="shared" si="16"/>
        <v>4.9999999999999996E-6</v>
      </c>
      <c r="E31" s="6">
        <f t="shared" si="17"/>
        <v>1.5700000000000002E-3</v>
      </c>
      <c r="F31" s="19">
        <f t="shared" si="4"/>
        <v>1.4222929936305733E-4</v>
      </c>
      <c r="G31" s="19">
        <f t="shared" si="12"/>
        <v>1.4808917197452228E-4</v>
      </c>
      <c r="H31" s="29">
        <f t="shared" si="18"/>
        <v>0.96043010752688185</v>
      </c>
      <c r="I31" s="17">
        <f t="shared" si="19"/>
        <v>8.8853503184713372</v>
      </c>
      <c r="J31" s="17">
        <f t="shared" si="5"/>
        <v>0.11254480286738351</v>
      </c>
      <c r="K31" s="17">
        <f t="shared" si="2"/>
        <v>0.44593736423132102</v>
      </c>
      <c r="L31" s="17">
        <f t="shared" si="6"/>
        <v>-320.07154317703066</v>
      </c>
      <c r="M31" s="29">
        <f t="shared" si="7"/>
        <v>-20.067181390409445</v>
      </c>
      <c r="N31" s="6"/>
      <c r="O31" s="18">
        <f t="shared" si="8"/>
        <v>0.69903206962128195</v>
      </c>
      <c r="P31" s="6">
        <f t="shared" si="9"/>
        <v>1.0351908037385225E-4</v>
      </c>
      <c r="Q31" s="6">
        <f t="shared" si="10"/>
        <v>1.6252495618694807E-7</v>
      </c>
      <c r="R31" s="19">
        <f t="shared" si="13"/>
        <v>7.4337848816451185E-9</v>
      </c>
      <c r="S31" s="19">
        <f t="shared" si="11"/>
        <v>1.5950000000000007E-8</v>
      </c>
      <c r="T31" s="19">
        <f t="shared" si="14"/>
        <v>0.46606801765800093</v>
      </c>
    </row>
    <row r="32" spans="1:23" x14ac:dyDescent="0.25">
      <c r="A32" s="16">
        <v>15</v>
      </c>
      <c r="B32" s="19">
        <f t="shared" si="15"/>
        <v>2.3925000000000003E-7</v>
      </c>
      <c r="C32" s="6">
        <f t="shared" si="3"/>
        <v>239.25000000000003</v>
      </c>
      <c r="D32" s="6">
        <f t="shared" si="16"/>
        <v>4.9999999999999996E-6</v>
      </c>
      <c r="E32" s="6">
        <f t="shared" si="17"/>
        <v>1.5750000000000002E-3</v>
      </c>
      <c r="F32" s="19">
        <f t="shared" si="4"/>
        <v>1.519047619047619E-4</v>
      </c>
      <c r="G32" s="19">
        <f t="shared" si="12"/>
        <v>1.476190476190476E-4</v>
      </c>
      <c r="H32" s="29">
        <f t="shared" si="18"/>
        <v>1.0290322580645161</v>
      </c>
      <c r="I32" s="17">
        <f t="shared" si="19"/>
        <v>8.8571428571428559</v>
      </c>
      <c r="J32" s="17">
        <f t="shared" si="5"/>
        <v>0.11290322580645162</v>
      </c>
      <c r="K32" s="17">
        <f t="shared" si="2"/>
        <v>0.39667603086653003</v>
      </c>
      <c r="L32" s="17">
        <f t="shared" si="6"/>
        <v>-284.71422115445188</v>
      </c>
      <c r="M32" s="29">
        <f t="shared" si="7"/>
        <v>-17.850421388993851</v>
      </c>
      <c r="N32" s="6"/>
      <c r="O32" s="18">
        <f t="shared" si="8"/>
        <v>0.72754432077456022</v>
      </c>
      <c r="P32" s="6">
        <f t="shared" si="9"/>
        <v>1.0739939973338746E-4</v>
      </c>
      <c r="Q32" s="6">
        <f t="shared" si="10"/>
        <v>1.6915405458008526E-7</v>
      </c>
      <c r="R32" s="19">
        <f t="shared" si="13"/>
        <v>6.6290983931371977E-9</v>
      </c>
      <c r="S32" s="19">
        <f t="shared" si="11"/>
        <v>1.5950000000000007E-8</v>
      </c>
      <c r="T32" s="19">
        <f t="shared" si="14"/>
        <v>0.41561745411518464</v>
      </c>
    </row>
    <row r="33" spans="1:20" x14ac:dyDescent="0.25">
      <c r="A33" s="16">
        <v>16</v>
      </c>
      <c r="B33" s="19">
        <f t="shared" si="15"/>
        <v>2.5520000000000001E-7</v>
      </c>
      <c r="C33" s="6">
        <f t="shared" si="3"/>
        <v>255.20000000000002</v>
      </c>
      <c r="D33" s="6">
        <f t="shared" si="16"/>
        <v>4.9999999999999996E-6</v>
      </c>
      <c r="E33" s="6">
        <f t="shared" si="17"/>
        <v>1.5800000000000002E-3</v>
      </c>
      <c r="F33" s="19">
        <f t="shared" si="4"/>
        <v>1.6151898734177212E-4</v>
      </c>
      <c r="G33" s="19">
        <f t="shared" si="12"/>
        <v>1.4715189873417718E-4</v>
      </c>
      <c r="H33" s="29">
        <f t="shared" si="18"/>
        <v>1.0976344086021506</v>
      </c>
      <c r="I33" s="17">
        <f t="shared" si="19"/>
        <v>8.8291139240506311</v>
      </c>
      <c r="J33" s="17">
        <f t="shared" si="5"/>
        <v>0.11326164874551974</v>
      </c>
      <c r="K33" s="17">
        <f t="shared" si="2"/>
        <v>0.35050331587755135</v>
      </c>
      <c r="L33" s="17">
        <f t="shared" si="6"/>
        <v>-251.57375497111249</v>
      </c>
      <c r="M33" s="29">
        <f t="shared" si="7"/>
        <v>-15.77264921448981</v>
      </c>
      <c r="N33" s="6"/>
      <c r="O33" s="18">
        <f t="shared" si="8"/>
        <v>0.7527712141584525</v>
      </c>
      <c r="P33" s="6">
        <f t="shared" si="9"/>
        <v>1.107717134758482E-4</v>
      </c>
      <c r="Q33" s="6">
        <f t="shared" si="10"/>
        <v>1.7501930729184019E-7</v>
      </c>
      <c r="R33" s="19">
        <f t="shared" si="13"/>
        <v>5.8652527117549241E-9</v>
      </c>
      <c r="S33" s="19">
        <f t="shared" si="11"/>
        <v>1.5949999999999981E-8</v>
      </c>
      <c r="T33" s="19">
        <f t="shared" si="14"/>
        <v>0.36772744274325586</v>
      </c>
    </row>
    <row r="34" spans="1:20" x14ac:dyDescent="0.25">
      <c r="A34" s="16">
        <v>17</v>
      </c>
      <c r="B34" s="19">
        <f t="shared" si="15"/>
        <v>2.7114999999999999E-7</v>
      </c>
      <c r="C34" s="6">
        <f t="shared" si="3"/>
        <v>271.14999999999998</v>
      </c>
      <c r="D34" s="6">
        <f t="shared" si="16"/>
        <v>4.9999999999999996E-6</v>
      </c>
      <c r="E34" s="6">
        <f t="shared" si="17"/>
        <v>1.5850000000000003E-3</v>
      </c>
      <c r="F34" s="19">
        <f t="shared" si="4"/>
        <v>1.7107255520504728E-4</v>
      </c>
      <c r="G34" s="19">
        <f t="shared" si="12"/>
        <v>1.4668769716088325E-4</v>
      </c>
      <c r="H34" s="29">
        <f t="shared" si="18"/>
        <v>1.166236559139785</v>
      </c>
      <c r="I34" s="17">
        <f t="shared" si="19"/>
        <v>8.8012618296529954</v>
      </c>
      <c r="J34" s="17">
        <f t="shared" si="5"/>
        <v>0.11362007168458783</v>
      </c>
      <c r="K34" s="17">
        <f t="shared" si="2"/>
        <v>0.30829939245521065</v>
      </c>
      <c r="L34" s="17">
        <f t="shared" si="6"/>
        <v>-221.28188893472742</v>
      </c>
      <c r="M34" s="29">
        <f t="shared" si="7"/>
        <v>-13.873472660484479</v>
      </c>
      <c r="N34" s="6"/>
      <c r="O34" s="18">
        <f t="shared" si="8"/>
        <v>0.77496255655434521</v>
      </c>
      <c r="P34" s="6">
        <f t="shared" si="9"/>
        <v>1.1367747280686765E-4</v>
      </c>
      <c r="Q34" s="6">
        <f t="shared" si="10"/>
        <v>1.8017879439888524E-7</v>
      </c>
      <c r="R34" s="19">
        <f t="shared" si="13"/>
        <v>5.1594871070450524E-9</v>
      </c>
      <c r="S34" s="19">
        <f t="shared" si="11"/>
        <v>1.5949999999999981E-8</v>
      </c>
      <c r="T34" s="19">
        <f t="shared" si="14"/>
        <v>0.32347881548871843</v>
      </c>
    </row>
    <row r="35" spans="1:20" x14ac:dyDescent="0.25">
      <c r="A35" s="16">
        <v>18</v>
      </c>
      <c r="B35" s="19">
        <f t="shared" si="15"/>
        <v>2.8709999999999997E-7</v>
      </c>
      <c r="C35" s="6">
        <f t="shared" si="3"/>
        <v>287.09999999999997</v>
      </c>
      <c r="D35" s="6">
        <f t="shared" si="16"/>
        <v>4.9999999999999996E-6</v>
      </c>
      <c r="E35" s="6">
        <f t="shared" si="17"/>
        <v>1.5900000000000003E-3</v>
      </c>
      <c r="F35" s="19">
        <f t="shared" si="4"/>
        <v>1.8056603773584901E-4</v>
      </c>
      <c r="G35" s="19">
        <f t="shared" si="12"/>
        <v>1.462264150943396E-4</v>
      </c>
      <c r="H35" s="29">
        <f t="shared" si="18"/>
        <v>1.2348387096774192</v>
      </c>
      <c r="I35" s="17">
        <f t="shared" si="19"/>
        <v>8.7735849056603765</v>
      </c>
      <c r="J35" s="17">
        <f t="shared" si="5"/>
        <v>0.11397849462365592</v>
      </c>
      <c r="K35" s="17">
        <f t="shared" si="2"/>
        <v>0.27051249816479295</v>
      </c>
      <c r="L35" s="17">
        <f t="shared" si="6"/>
        <v>-194.16034555778009</v>
      </c>
      <c r="M35" s="29">
        <f t="shared" si="7"/>
        <v>-12.173062417415682</v>
      </c>
      <c r="N35" s="6"/>
      <c r="O35" s="18">
        <f t="shared" si="8"/>
        <v>0.79441274016285734</v>
      </c>
      <c r="P35" s="6">
        <f t="shared" si="9"/>
        <v>1.1616412709928573E-4</v>
      </c>
      <c r="Q35" s="6">
        <f t="shared" si="10"/>
        <v>1.8470096208786434E-7</v>
      </c>
      <c r="R35" s="19">
        <f t="shared" si="13"/>
        <v>4.5221676889791034E-9</v>
      </c>
      <c r="S35" s="19">
        <f t="shared" si="11"/>
        <v>1.5949999999999981E-8</v>
      </c>
      <c r="T35" s="19">
        <f t="shared" si="14"/>
        <v>0.28352148520245196</v>
      </c>
    </row>
    <row r="36" spans="1:20" x14ac:dyDescent="0.25">
      <c r="A36" s="16">
        <v>19</v>
      </c>
      <c r="B36" s="19">
        <f t="shared" si="15"/>
        <v>3.0304999999999995E-7</v>
      </c>
      <c r="C36" s="6">
        <f t="shared" si="3"/>
        <v>303.04999999999995</v>
      </c>
      <c r="D36" s="6">
        <f t="shared" si="16"/>
        <v>4.9999999999999996E-6</v>
      </c>
      <c r="E36" s="6">
        <f t="shared" si="17"/>
        <v>1.5950000000000003E-3</v>
      </c>
      <c r="F36" s="19">
        <f t="shared" si="4"/>
        <v>1.8999999999999993E-4</v>
      </c>
      <c r="G36" s="19">
        <f t="shared" si="12"/>
        <v>1.4576802507836989E-4</v>
      </c>
      <c r="H36" s="29">
        <f t="shared" si="18"/>
        <v>1.3034408602150533</v>
      </c>
      <c r="I36" s="17">
        <f t="shared" si="19"/>
        <v>8.7460815047021931</v>
      </c>
      <c r="J36" s="17">
        <f t="shared" si="5"/>
        <v>0.11433691756272403</v>
      </c>
      <c r="K36" s="17">
        <f t="shared" si="2"/>
        <v>0.2372177703787679</v>
      </c>
      <c r="L36" s="17">
        <f t="shared" si="6"/>
        <v>-170.26305468936064</v>
      </c>
      <c r="M36" s="29">
        <f t="shared" si="7"/>
        <v>-10.674799667044555</v>
      </c>
      <c r="N36" s="6"/>
      <c r="O36" s="18">
        <f t="shared" si="8"/>
        <v>0.81143262027061858</v>
      </c>
      <c r="P36" s="6">
        <f t="shared" si="9"/>
        <v>1.1828093054101492E-4</v>
      </c>
      <c r="Q36" s="6">
        <f t="shared" si="10"/>
        <v>1.8865808421291881E-7</v>
      </c>
      <c r="R36" s="19">
        <f t="shared" si="13"/>
        <v>3.9571221250544681E-9</v>
      </c>
      <c r="S36" s="19">
        <f t="shared" si="11"/>
        <v>1.5949999999999981E-8</v>
      </c>
      <c r="T36" s="19">
        <f t="shared" si="14"/>
        <v>0.248095431037898</v>
      </c>
    </row>
    <row r="37" spans="1:20" x14ac:dyDescent="0.25">
      <c r="A37" s="16">
        <v>20</v>
      </c>
      <c r="B37" s="19">
        <f t="shared" si="15"/>
        <v>3.1899999999999993E-7</v>
      </c>
      <c r="C37" s="6">
        <f t="shared" si="3"/>
        <v>318.99999999999994</v>
      </c>
      <c r="D37" s="6">
        <f t="shared" si="16"/>
        <v>4.9999999999999996E-6</v>
      </c>
      <c r="E37" s="6">
        <f t="shared" si="17"/>
        <v>1.6000000000000003E-3</v>
      </c>
      <c r="F37" s="19">
        <f t="shared" si="4"/>
        <v>1.9937499999999993E-4</v>
      </c>
      <c r="G37" s="19">
        <f t="shared" si="12"/>
        <v>1.4531249999999996E-4</v>
      </c>
      <c r="H37" s="29">
        <f t="shared" si="18"/>
        <v>1.372043010752688</v>
      </c>
      <c r="I37" s="17">
        <f t="shared" si="19"/>
        <v>8.7187499999999964</v>
      </c>
      <c r="J37" s="17">
        <f t="shared" si="5"/>
        <v>0.11469534050179216</v>
      </c>
      <c r="K37" s="17">
        <f t="shared" si="2"/>
        <v>0.20821971274932627</v>
      </c>
      <c r="L37" s="17">
        <f t="shared" si="6"/>
        <v>-149.4496988258289</v>
      </c>
      <c r="M37" s="29">
        <f t="shared" si="7"/>
        <v>-9.3698870737196813</v>
      </c>
      <c r="N37" s="6"/>
      <c r="O37" s="18">
        <f t="shared" si="8"/>
        <v>0.82632733582303652</v>
      </c>
      <c r="P37" s="6">
        <f t="shared" si="9"/>
        <v>1.2007569098678497E-4</v>
      </c>
      <c r="Q37" s="6">
        <f t="shared" si="10"/>
        <v>1.9212110557885598E-7</v>
      </c>
      <c r="R37" s="19">
        <f t="shared" si="13"/>
        <v>3.4630213659371651E-9</v>
      </c>
      <c r="S37" s="19">
        <f t="shared" si="11"/>
        <v>1.5949999999999981E-8</v>
      </c>
      <c r="T37" s="19">
        <f t="shared" si="14"/>
        <v>0.21711732701800435</v>
      </c>
    </row>
    <row r="38" spans="1:20" x14ac:dyDescent="0.25">
      <c r="A38" s="16">
        <v>21</v>
      </c>
      <c r="B38" s="19">
        <f t="shared" si="15"/>
        <v>3.3494999999999991E-7</v>
      </c>
      <c r="C38" s="6">
        <f t="shared" si="3"/>
        <v>334.94999999999993</v>
      </c>
      <c r="D38" s="6">
        <f t="shared" si="16"/>
        <v>4.9999999999999996E-6</v>
      </c>
      <c r="E38" s="6">
        <f t="shared" si="17"/>
        <v>1.6050000000000003E-3</v>
      </c>
      <c r="F38" s="19">
        <f t="shared" si="4"/>
        <v>2.0869158878504662E-4</v>
      </c>
      <c r="G38" s="19">
        <f t="shared" si="12"/>
        <v>1.4485981308411211E-4</v>
      </c>
      <c r="H38" s="29">
        <f t="shared" si="18"/>
        <v>1.4406451612903222</v>
      </c>
      <c r="I38" s="17">
        <f t="shared" si="19"/>
        <v>8.6915887850467257</v>
      </c>
      <c r="J38" s="17">
        <f t="shared" si="5"/>
        <v>0.11505376344086025</v>
      </c>
      <c r="K38" s="17">
        <f t="shared" si="2"/>
        <v>0.18315870882765323</v>
      </c>
      <c r="L38" s="17">
        <f t="shared" si="6"/>
        <v>-131.46216326104809</v>
      </c>
      <c r="M38" s="29">
        <f t="shared" si="7"/>
        <v>-8.2421418972443945</v>
      </c>
      <c r="N38" s="6"/>
      <c r="O38" s="18">
        <f t="shared" si="8"/>
        <v>0.83938157622373399</v>
      </c>
      <c r="P38" s="6">
        <f t="shared" si="9"/>
        <v>1.2159265823801752E-4</v>
      </c>
      <c r="Q38" s="6">
        <f t="shared" si="10"/>
        <v>1.9515621647201816E-7</v>
      </c>
      <c r="R38" s="19">
        <f t="shared" si="13"/>
        <v>3.0351108931621786E-9</v>
      </c>
      <c r="S38" s="19">
        <f t="shared" si="11"/>
        <v>1.5949999999999981E-8</v>
      </c>
      <c r="T38" s="19">
        <f t="shared" si="14"/>
        <v>0.19028908421079513</v>
      </c>
    </row>
    <row r="39" spans="1:20" x14ac:dyDescent="0.25">
      <c r="A39" s="16">
        <v>22</v>
      </c>
      <c r="B39" s="19">
        <f t="shared" si="15"/>
        <v>3.5089999999999989E-7</v>
      </c>
      <c r="C39" s="6">
        <f t="shared" si="3"/>
        <v>350.89999999999992</v>
      </c>
      <c r="D39" s="6">
        <f t="shared" si="16"/>
        <v>4.9999999999999996E-6</v>
      </c>
      <c r="E39" s="6">
        <f t="shared" si="17"/>
        <v>1.6100000000000003E-3</v>
      </c>
      <c r="F39" s="19">
        <f t="shared" si="4"/>
        <v>2.179503105590061E-4</v>
      </c>
      <c r="G39" s="19">
        <f t="shared" si="12"/>
        <v>1.4440993788819874E-4</v>
      </c>
      <c r="H39" s="29">
        <f t="shared" si="18"/>
        <v>1.5092473118279564</v>
      </c>
      <c r="I39" s="17">
        <f t="shared" si="19"/>
        <v>8.6645962732919237</v>
      </c>
      <c r="J39" s="17">
        <f t="shared" si="5"/>
        <v>0.11541218637992834</v>
      </c>
      <c r="K39" s="17">
        <f t="shared" si="2"/>
        <v>0.16159853183078637</v>
      </c>
      <c r="L39" s="17">
        <f t="shared" si="6"/>
        <v>-115.98734622154691</v>
      </c>
      <c r="M39" s="29">
        <f t="shared" si="7"/>
        <v>-7.2719339323853864</v>
      </c>
      <c r="N39" s="6"/>
      <c r="O39" s="18">
        <f t="shared" si="8"/>
        <v>0.8508516255105697</v>
      </c>
      <c r="P39" s="6">
        <f t="shared" si="9"/>
        <v>1.2287143039205431E-4</v>
      </c>
      <c r="Q39" s="6">
        <f t="shared" si="10"/>
        <v>1.9782300293120747E-7</v>
      </c>
      <c r="R39" s="19">
        <f t="shared" si="13"/>
        <v>2.6667864591893171E-9</v>
      </c>
      <c r="S39" s="19">
        <f t="shared" si="11"/>
        <v>1.5949999999999981E-8</v>
      </c>
      <c r="T39" s="19">
        <f t="shared" si="14"/>
        <v>0.16719664320936178</v>
      </c>
    </row>
    <row r="40" spans="1:20" x14ac:dyDescent="0.25">
      <c r="A40" s="16">
        <v>23</v>
      </c>
      <c r="B40" s="19">
        <f t="shared" si="15"/>
        <v>3.6684999999999987E-7</v>
      </c>
      <c r="C40" s="6">
        <f t="shared" si="3"/>
        <v>366.84999999999985</v>
      </c>
      <c r="D40" s="6">
        <f t="shared" si="16"/>
        <v>4.9999999999999996E-6</v>
      </c>
      <c r="E40" s="6">
        <f t="shared" si="17"/>
        <v>1.6150000000000003E-3</v>
      </c>
      <c r="F40" s="19">
        <f t="shared" si="4"/>
        <v>2.2715170278637758E-4</v>
      </c>
      <c r="G40" s="19">
        <f t="shared" si="12"/>
        <v>1.4396284829721359E-4</v>
      </c>
      <c r="H40" s="29">
        <f t="shared" si="18"/>
        <v>1.5778494623655908</v>
      </c>
      <c r="I40" s="17">
        <f t="shared" si="19"/>
        <v>8.6377708978328158</v>
      </c>
      <c r="J40" s="17">
        <f t="shared" si="5"/>
        <v>0.11577060931899644</v>
      </c>
      <c r="K40" s="17">
        <f t="shared" si="2"/>
        <v>0.14308757034214586</v>
      </c>
      <c r="L40" s="17">
        <f t="shared" si="6"/>
        <v>-102.70110361307518</v>
      </c>
      <c r="M40" s="29">
        <f t="shared" si="7"/>
        <v>-6.4389406653965642</v>
      </c>
      <c r="N40" s="6"/>
      <c r="O40" s="18">
        <f t="shared" si="8"/>
        <v>0.86096251832272297</v>
      </c>
      <c r="P40" s="6">
        <f t="shared" si="9"/>
        <v>1.2394661641488113E-4</v>
      </c>
      <c r="Q40" s="6">
        <f t="shared" si="10"/>
        <v>2.0017378551003307E-7</v>
      </c>
      <c r="R40" s="19">
        <f t="shared" si="13"/>
        <v>2.3507825788255983E-9</v>
      </c>
      <c r="S40" s="19">
        <f t="shared" si="11"/>
        <v>1.5949999999999981E-8</v>
      </c>
      <c r="T40" s="19">
        <f t="shared" si="14"/>
        <v>0.14738448770066465</v>
      </c>
    </row>
    <row r="41" spans="1:20" x14ac:dyDescent="0.25">
      <c r="A41" s="16">
        <v>24</v>
      </c>
      <c r="B41" s="19">
        <f t="shared" si="15"/>
        <v>3.8279999999999985E-7</v>
      </c>
      <c r="C41" s="6">
        <f t="shared" si="3"/>
        <v>382.79999999999984</v>
      </c>
      <c r="D41" s="6">
        <f t="shared" si="16"/>
        <v>4.9999999999999996E-6</v>
      </c>
      <c r="E41" s="6">
        <f t="shared" si="17"/>
        <v>1.6200000000000003E-3</v>
      </c>
      <c r="F41" s="19">
        <f t="shared" si="4"/>
        <v>2.3629629629629616E-4</v>
      </c>
      <c r="G41" s="19">
        <f t="shared" si="12"/>
        <v>1.4351851851851849E-4</v>
      </c>
      <c r="H41" s="29">
        <f t="shared" si="18"/>
        <v>1.6464516129032252</v>
      </c>
      <c r="I41" s="17">
        <f t="shared" si="19"/>
        <v>8.6111111111111089</v>
      </c>
      <c r="J41" s="17">
        <f t="shared" si="5"/>
        <v>0.11612903225806455</v>
      </c>
      <c r="K41" s="17">
        <f t="shared" si="2"/>
        <v>0.12719603554338788</v>
      </c>
      <c r="L41" s="17">
        <f t="shared" si="6"/>
        <v>-91.294954511266624</v>
      </c>
      <c r="M41" s="29">
        <f t="shared" si="7"/>
        <v>-5.7238215994524548</v>
      </c>
      <c r="N41" s="6"/>
      <c r="O41" s="18">
        <f t="shared" si="8"/>
        <v>0.86990852553296283</v>
      </c>
      <c r="P41" s="6">
        <f t="shared" si="9"/>
        <v>1.2484798283111964E-4</v>
      </c>
      <c r="Q41" s="6">
        <f t="shared" si="10"/>
        <v>2.0225373218641386E-7</v>
      </c>
      <c r="R41" s="19">
        <f t="shared" si="13"/>
        <v>2.079946676380788E-9</v>
      </c>
      <c r="S41" s="19">
        <f t="shared" si="11"/>
        <v>1.5949999999999981E-8</v>
      </c>
      <c r="T41" s="19">
        <f t="shared" si="14"/>
        <v>0.13040418033735363</v>
      </c>
    </row>
    <row r="42" spans="1:20" x14ac:dyDescent="0.25">
      <c r="A42" s="16">
        <v>25</v>
      </c>
      <c r="B42" s="19">
        <f t="shared" si="15"/>
        <v>3.9874999999999984E-7</v>
      </c>
      <c r="C42" s="6">
        <f t="shared" si="3"/>
        <v>398.74999999999983</v>
      </c>
      <c r="D42" s="6">
        <f t="shared" si="16"/>
        <v>4.9999999999999996E-6</v>
      </c>
      <c r="E42" s="6">
        <f t="shared" si="17"/>
        <v>1.6250000000000004E-3</v>
      </c>
      <c r="F42" s="19">
        <f t="shared" si="4"/>
        <v>2.4538461538461525E-4</v>
      </c>
      <c r="G42" s="19">
        <f t="shared" si="12"/>
        <v>1.4307692307692304E-4</v>
      </c>
      <c r="H42" s="29">
        <f t="shared" si="18"/>
        <v>1.7150537634408596</v>
      </c>
      <c r="I42" s="17">
        <f t="shared" si="19"/>
        <v>8.5846153846153825</v>
      </c>
      <c r="J42" s="17">
        <f t="shared" si="5"/>
        <v>0.11648745519713265</v>
      </c>
      <c r="K42" s="17">
        <f t="shared" si="2"/>
        <v>0.11353510122149607</v>
      </c>
      <c r="L42" s="17">
        <f t="shared" si="6"/>
        <v>-81.489818901728796</v>
      </c>
      <c r="M42" s="29">
        <f t="shared" si="7"/>
        <v>-5.1090795549673231</v>
      </c>
      <c r="N42" s="6"/>
      <c r="O42" s="18">
        <f t="shared" si="8"/>
        <v>0.87785550935374901</v>
      </c>
      <c r="P42" s="6">
        <f t="shared" si="9"/>
        <v>1.2560086518445944E-4</v>
      </c>
      <c r="Q42" s="6">
        <f t="shared" si="10"/>
        <v>2.0410140592474663E-7</v>
      </c>
      <c r="R42" s="19">
        <f t="shared" si="13"/>
        <v>1.8476737383327685E-9</v>
      </c>
      <c r="S42" s="19">
        <f t="shared" si="11"/>
        <v>1.5949999999999981E-8</v>
      </c>
      <c r="T42" s="19">
        <f t="shared" si="14"/>
        <v>0.11584161368857497</v>
      </c>
    </row>
    <row r="43" spans="1:20" x14ac:dyDescent="0.25">
      <c r="A43" s="16">
        <v>26</v>
      </c>
      <c r="B43" s="19">
        <f t="shared" si="15"/>
        <v>4.1469999999999982E-7</v>
      </c>
      <c r="C43" s="6">
        <f t="shared" si="3"/>
        <v>414.69999999999982</v>
      </c>
      <c r="D43" s="6">
        <f t="shared" si="16"/>
        <v>4.9999999999999996E-6</v>
      </c>
      <c r="E43" s="6">
        <f t="shared" si="17"/>
        <v>1.6300000000000004E-3</v>
      </c>
      <c r="F43" s="19">
        <f t="shared" si="4"/>
        <v>2.5441717791411026E-4</v>
      </c>
      <c r="G43" s="19">
        <f t="shared" si="12"/>
        <v>1.4263803680981591E-4</v>
      </c>
      <c r="H43" s="29">
        <f t="shared" si="18"/>
        <v>1.783655913978494</v>
      </c>
      <c r="I43" s="17">
        <f t="shared" si="19"/>
        <v>8.5582822085889543</v>
      </c>
      <c r="J43" s="17">
        <f t="shared" si="5"/>
        <v>0.11684587813620076</v>
      </c>
      <c r="K43" s="17">
        <f t="shared" si="2"/>
        <v>0.10176410613981063</v>
      </c>
      <c r="L43" s="17">
        <f t="shared" si="6"/>
        <v>-73.041187181849082</v>
      </c>
      <c r="M43" s="29" t="e">
        <f t="shared" si="7"/>
        <v>#N/A</v>
      </c>
      <c r="N43" s="6"/>
      <c r="O43" s="18">
        <f t="shared" si="8"/>
        <v>0.88494412311309456</v>
      </c>
      <c r="P43" s="6">
        <f t="shared" si="9"/>
        <v>1.2622669240723586E-4</v>
      </c>
      <c r="Q43" s="6">
        <f t="shared" si="10"/>
        <v>2.0574950862379449E-7</v>
      </c>
      <c r="R43" s="19">
        <f t="shared" si="13"/>
        <v>1.6481026990478628E-9</v>
      </c>
      <c r="S43" s="19">
        <f t="shared" si="11"/>
        <v>1.5949999999999981E-8</v>
      </c>
      <c r="T43" s="19">
        <f t="shared" si="14"/>
        <v>0.10332932282431753</v>
      </c>
    </row>
    <row r="44" spans="1:20" x14ac:dyDescent="0.25">
      <c r="A44" s="16">
        <v>27</v>
      </c>
      <c r="B44" s="19">
        <f t="shared" si="15"/>
        <v>4.306499999999998E-7</v>
      </c>
      <c r="C44" s="6">
        <f t="shared" si="3"/>
        <v>430.64999999999981</v>
      </c>
      <c r="D44" s="6">
        <f t="shared" si="16"/>
        <v>4.9999999999999996E-6</v>
      </c>
      <c r="E44" s="6">
        <f t="shared" si="17"/>
        <v>1.6350000000000004E-3</v>
      </c>
      <c r="F44" s="19">
        <f t="shared" si="4"/>
        <v>2.6339449541284385E-4</v>
      </c>
      <c r="G44" s="19">
        <f t="shared" si="12"/>
        <v>1.4220183486238528E-4</v>
      </c>
      <c r="H44" s="29">
        <f t="shared" si="18"/>
        <v>1.8522580645161282</v>
      </c>
      <c r="I44" s="17">
        <f t="shared" si="19"/>
        <v>8.5321100917431156</v>
      </c>
      <c r="J44" s="17">
        <f t="shared" si="5"/>
        <v>0.11720430107526887</v>
      </c>
      <c r="K44" s="17">
        <f t="shared" si="2"/>
        <v>9.1590688690725786E-2</v>
      </c>
      <c r="L44" s="17">
        <f t="shared" si="6"/>
        <v>-65.739216807768429</v>
      </c>
      <c r="M44" s="29" t="e">
        <f t="shared" si="7"/>
        <v>#N/A</v>
      </c>
      <c r="N44" s="6"/>
      <c r="O44" s="18">
        <f t="shared" si="8"/>
        <v>0.89129321581870624</v>
      </c>
      <c r="P44" s="6">
        <f t="shared" si="9"/>
        <v>1.26743530689816E-4</v>
      </c>
      <c r="Q44" s="6">
        <f t="shared" si="10"/>
        <v>2.0722567267784921E-7</v>
      </c>
      <c r="R44" s="19">
        <f t="shared" si="13"/>
        <v>1.4761640540547232E-9</v>
      </c>
      <c r="S44" s="19">
        <f t="shared" si="11"/>
        <v>1.5949999999999981E-8</v>
      </c>
      <c r="T44" s="19">
        <f t="shared" si="14"/>
        <v>9.2549470473650475E-2</v>
      </c>
    </row>
    <row r="45" spans="1:20" x14ac:dyDescent="0.25">
      <c r="A45" s="16">
        <v>28</v>
      </c>
      <c r="B45" s="19">
        <f t="shared" si="15"/>
        <v>4.4659999999999978E-7</v>
      </c>
      <c r="C45" s="6">
        <f t="shared" si="3"/>
        <v>446.5999999999998</v>
      </c>
      <c r="D45" s="6">
        <f t="shared" si="16"/>
        <v>4.9999999999999996E-6</v>
      </c>
      <c r="E45" s="6">
        <f t="shared" si="17"/>
        <v>1.6400000000000004E-3</v>
      </c>
      <c r="F45" s="19">
        <f t="shared" si="4"/>
        <v>2.7231707317073152E-4</v>
      </c>
      <c r="G45" s="19">
        <f t="shared" si="12"/>
        <v>1.4176829268292679E-4</v>
      </c>
      <c r="H45" s="29">
        <f t="shared" si="18"/>
        <v>1.9208602150537626</v>
      </c>
      <c r="I45" s="17">
        <f t="shared" si="19"/>
        <v>8.5060975609756078</v>
      </c>
      <c r="J45" s="17">
        <f t="shared" si="5"/>
        <v>0.11756272401433694</v>
      </c>
      <c r="K45" s="17">
        <f t="shared" si="2"/>
        <v>8.2767218972345735E-2</v>
      </c>
      <c r="L45" s="17">
        <f t="shared" si="6"/>
        <v>-59.40617141740114</v>
      </c>
      <c r="M45" s="29" t="e">
        <f t="shared" si="7"/>
        <v>#N/A</v>
      </c>
      <c r="N45" s="6"/>
      <c r="O45" s="18">
        <f t="shared" si="8"/>
        <v>0.89700308473837342</v>
      </c>
      <c r="P45" s="6">
        <f t="shared" si="9"/>
        <v>1.2716659585467792E-4</v>
      </c>
      <c r="Q45" s="6">
        <f t="shared" si="10"/>
        <v>2.0855321720167184E-7</v>
      </c>
      <c r="R45" s="19">
        <f t="shared" si="13"/>
        <v>1.3275445238226287E-9</v>
      </c>
      <c r="S45" s="19">
        <f t="shared" si="11"/>
        <v>1.5949999999999981E-8</v>
      </c>
      <c r="T45" s="19">
        <f t="shared" si="14"/>
        <v>8.3231631587625726E-2</v>
      </c>
    </row>
    <row r="46" spans="1:20" x14ac:dyDescent="0.25">
      <c r="A46" s="16">
        <v>29</v>
      </c>
      <c r="B46" s="19">
        <f t="shared" si="15"/>
        <v>4.6254999999999976E-7</v>
      </c>
      <c r="C46" s="6">
        <f t="shared" si="3"/>
        <v>462.54999999999978</v>
      </c>
      <c r="D46" s="6">
        <f t="shared" si="16"/>
        <v>4.9999999999999996E-6</v>
      </c>
      <c r="E46" s="6">
        <f t="shared" si="17"/>
        <v>1.6450000000000004E-3</v>
      </c>
      <c r="F46" s="19">
        <f t="shared" si="4"/>
        <v>2.8118541033434629E-4</v>
      </c>
      <c r="G46" s="19">
        <f t="shared" si="12"/>
        <v>1.4133738601823705E-4</v>
      </c>
      <c r="H46" s="29">
        <f t="shared" si="18"/>
        <v>1.9894623655913968</v>
      </c>
      <c r="I46" s="17">
        <f t="shared" si="19"/>
        <v>8.4802431610942222</v>
      </c>
      <c r="J46" s="17">
        <f t="shared" si="5"/>
        <v>0.11792114695340505</v>
      </c>
      <c r="K46" s="17">
        <f t="shared" si="2"/>
        <v>7.5085638265713461E-2</v>
      </c>
      <c r="L46" s="17">
        <f t="shared" si="6"/>
        <v>-53.892716865215824</v>
      </c>
      <c r="M46" s="29" t="e">
        <f t="shared" si="7"/>
        <v>#N/A</v>
      </c>
      <c r="N46" s="6"/>
      <c r="O46" s="18">
        <f t="shared" si="8"/>
        <v>0.90215840492542609</v>
      </c>
      <c r="P46" s="6">
        <f t="shared" si="9"/>
        <v>1.2750871072654196E-4</v>
      </c>
      <c r="Q46" s="6">
        <f t="shared" si="10"/>
        <v>2.0975182914516159E-7</v>
      </c>
      <c r="R46" s="19">
        <f t="shared" si="13"/>
        <v>1.198611943489752E-9</v>
      </c>
      <c r="S46" s="19">
        <f t="shared" si="11"/>
        <v>1.5949999999999981E-8</v>
      </c>
      <c r="T46" s="19">
        <f t="shared" si="14"/>
        <v>7.5148084231332499E-2</v>
      </c>
    </row>
    <row r="47" spans="1:20" x14ac:dyDescent="0.25">
      <c r="A47" s="16">
        <v>30</v>
      </c>
      <c r="B47" s="19">
        <f t="shared" si="15"/>
        <v>4.7849999999999974E-7</v>
      </c>
      <c r="C47" s="6">
        <f t="shared" si="3"/>
        <v>478.49999999999972</v>
      </c>
      <c r="D47" s="6">
        <f t="shared" si="16"/>
        <v>4.9999999999999996E-6</v>
      </c>
      <c r="E47" s="6">
        <f t="shared" si="17"/>
        <v>1.6500000000000004E-3</v>
      </c>
      <c r="F47" s="19">
        <f t="shared" si="4"/>
        <v>2.8999999999999978E-4</v>
      </c>
      <c r="G47" s="19">
        <f t="shared" si="12"/>
        <v>1.4090909090909087E-4</v>
      </c>
      <c r="H47" s="29">
        <f t="shared" si="18"/>
        <v>2.0580645161290314</v>
      </c>
      <c r="I47" s="17">
        <f t="shared" si="19"/>
        <v>8.4545454545454515</v>
      </c>
      <c r="J47" s="17">
        <f t="shared" si="5"/>
        <v>0.11827956989247317</v>
      </c>
      <c r="K47" s="17">
        <f t="shared" si="2"/>
        <v>6.8371922025810439E-2</v>
      </c>
      <c r="L47" s="17">
        <f t="shared" si="6"/>
        <v>-49.073947034025444</v>
      </c>
      <c r="M47" s="29" t="e">
        <f t="shared" si="7"/>
        <v>#N/A</v>
      </c>
      <c r="N47" s="6"/>
      <c r="O47" s="18">
        <f t="shared" si="8"/>
        <v>0.9068307760439589</v>
      </c>
      <c r="P47" s="6">
        <f t="shared" si="9"/>
        <v>1.2778070026073964E-4</v>
      </c>
      <c r="Q47" s="6">
        <f t="shared" si="10"/>
        <v>2.1083815543022045E-7</v>
      </c>
      <c r="R47" s="19">
        <f t="shared" si="13"/>
        <v>1.0863262850588587E-9</v>
      </c>
      <c r="S47" s="19">
        <f t="shared" si="11"/>
        <v>1.5949999999999981E-8</v>
      </c>
      <c r="T47" s="19">
        <f t="shared" si="14"/>
        <v>6.8108231038173039E-2</v>
      </c>
    </row>
    <row r="48" spans="1:20" x14ac:dyDescent="0.25">
      <c r="A48" s="16">
        <v>31</v>
      </c>
      <c r="B48" s="19">
        <f t="shared" si="15"/>
        <v>4.9444999999999977E-7</v>
      </c>
      <c r="C48" s="6">
        <f t="shared" si="3"/>
        <v>494.44999999999976</v>
      </c>
      <c r="D48" s="6">
        <f t="shared" si="16"/>
        <v>4.9999999999999996E-6</v>
      </c>
      <c r="E48" s="6">
        <f t="shared" si="17"/>
        <v>1.6550000000000004E-3</v>
      </c>
      <c r="F48" s="19">
        <f t="shared" si="4"/>
        <v>2.9876132930513571E-4</v>
      </c>
      <c r="G48" s="19">
        <f t="shared" si="12"/>
        <v>1.4048338368580056E-4</v>
      </c>
      <c r="H48" s="29">
        <f t="shared" si="18"/>
        <v>2.1266666666666656</v>
      </c>
      <c r="I48" s="17">
        <f t="shared" si="19"/>
        <v>8.4290030211480325</v>
      </c>
      <c r="J48" s="17">
        <f t="shared" si="5"/>
        <v>0.11863799283154128</v>
      </c>
      <c r="K48" s="17">
        <f t="shared" si="2"/>
        <v>6.248080424344693E-2</v>
      </c>
      <c r="L48" s="17">
        <f t="shared" si="6"/>
        <v>-44.845597245734027</v>
      </c>
      <c r="M48" s="29" t="e">
        <f t="shared" si="7"/>
        <v>#N/A</v>
      </c>
      <c r="N48" s="6"/>
      <c r="O48" s="18">
        <f t="shared" si="8"/>
        <v>0.91108088809793153</v>
      </c>
      <c r="P48" s="6">
        <f t="shared" si="9"/>
        <v>1.2799172597146164E-4</v>
      </c>
      <c r="Q48" s="6">
        <f t="shared" si="10"/>
        <v>2.1182630648276908E-7</v>
      </c>
      <c r="R48" s="19">
        <f t="shared" si="13"/>
        <v>9.881510525486275E-10</v>
      </c>
      <c r="S48" s="19">
        <f t="shared" si="11"/>
        <v>1.5950000000000034E-8</v>
      </c>
      <c r="T48" s="19">
        <f t="shared" si="14"/>
        <v>6.195304404693576E-2</v>
      </c>
    </row>
    <row r="49" spans="1:20" x14ac:dyDescent="0.25">
      <c r="A49" s="16">
        <v>32</v>
      </c>
      <c r="B49" s="19">
        <f t="shared" si="15"/>
        <v>5.1039999999999981E-7</v>
      </c>
      <c r="C49" s="6">
        <f t="shared" si="3"/>
        <v>510.39999999999981</v>
      </c>
      <c r="D49" s="6">
        <f t="shared" si="16"/>
        <v>4.9999999999999996E-6</v>
      </c>
      <c r="E49" s="6">
        <f t="shared" si="17"/>
        <v>1.6600000000000005E-3</v>
      </c>
      <c r="F49" s="19">
        <f t="shared" si="4"/>
        <v>3.0746987951807208E-4</v>
      </c>
      <c r="G49" s="19">
        <f t="shared" si="12"/>
        <v>1.4006024096385538E-4</v>
      </c>
      <c r="H49" s="29">
        <f t="shared" si="18"/>
        <v>2.1952688172043002</v>
      </c>
      <c r="I49" s="17">
        <f t="shared" si="19"/>
        <v>8.4036144578313223</v>
      </c>
      <c r="J49" s="17">
        <f t="shared" si="5"/>
        <v>0.11899641577060936</v>
      </c>
      <c r="K49" s="17">
        <f t="shared" si="2"/>
        <v>5.7291052726919756E-2</v>
      </c>
      <c r="L49" s="17">
        <f t="shared" si="6"/>
        <v>-41.120653094746643</v>
      </c>
      <c r="M49" s="29" t="e">
        <f t="shared" si="7"/>
        <v>#N/A</v>
      </c>
      <c r="N49" s="6"/>
      <c r="O49" s="18">
        <f t="shared" si="8"/>
        <v>0.91496033768538476</v>
      </c>
      <c r="P49" s="6">
        <f t="shared" si="9"/>
        <v>1.2814956536858548E-4</v>
      </c>
      <c r="Q49" s="6">
        <f t="shared" si="10"/>
        <v>2.1272827851185195E-7</v>
      </c>
      <c r="R49" s="19">
        <f t="shared" si="13"/>
        <v>9.0197202908287103E-10</v>
      </c>
      <c r="S49" s="19">
        <f t="shared" si="11"/>
        <v>1.5950000000000034E-8</v>
      </c>
      <c r="T49" s="19">
        <f t="shared" si="14"/>
        <v>5.654997047541499E-2</v>
      </c>
    </row>
    <row r="50" spans="1:20" x14ac:dyDescent="0.25">
      <c r="A50" s="16">
        <v>33</v>
      </c>
      <c r="B50" s="19">
        <f t="shared" si="15"/>
        <v>5.2634999999999984E-7</v>
      </c>
      <c r="C50" s="6">
        <f t="shared" si="3"/>
        <v>526.3499999999998</v>
      </c>
      <c r="D50" s="6">
        <f t="shared" si="16"/>
        <v>4.9999999999999996E-6</v>
      </c>
      <c r="E50" s="6">
        <f t="shared" si="17"/>
        <v>1.6650000000000005E-3</v>
      </c>
      <c r="F50" s="19">
        <f t="shared" si="4"/>
        <v>3.1612612612612594E-4</v>
      </c>
      <c r="G50" s="19">
        <f t="shared" si="12"/>
        <v>1.3963963963963959E-4</v>
      </c>
      <c r="H50" s="29">
        <f t="shared" si="18"/>
        <v>2.2638709677419349</v>
      </c>
      <c r="I50" s="17">
        <f t="shared" si="19"/>
        <v>8.3783783783783754</v>
      </c>
      <c r="J50" s="17">
        <f t="shared" si="5"/>
        <v>0.11935483870967746</v>
      </c>
      <c r="K50" s="17">
        <f t="shared" si="2"/>
        <v>5.2701388261163773E-2</v>
      </c>
      <c r="L50" s="17">
        <f t="shared" si="6"/>
        <v>-37.826421424450288</v>
      </c>
      <c r="M50" s="29" t="e">
        <f t="shared" si="7"/>
        <v>#N/A</v>
      </c>
      <c r="N50" s="6"/>
      <c r="O50" s="18">
        <f t="shared" si="8"/>
        <v>0.91851313824194192</v>
      </c>
      <c r="P50" s="6">
        <f t="shared" si="9"/>
        <v>1.2826084362837923E-4</v>
      </c>
      <c r="Q50" s="6">
        <f t="shared" si="10"/>
        <v>2.1355430464125148E-7</v>
      </c>
      <c r="R50" s="19">
        <f t="shared" si="13"/>
        <v>8.260261293995279E-10</v>
      </c>
      <c r="S50" s="19">
        <f t="shared" si="11"/>
        <v>1.5950000000000034E-8</v>
      </c>
      <c r="T50" s="19">
        <f t="shared" si="14"/>
        <v>5.1788472062666215E-2</v>
      </c>
    </row>
    <row r="51" spans="1:20" x14ac:dyDescent="0.25">
      <c r="A51" s="16">
        <v>34</v>
      </c>
      <c r="B51" s="19">
        <f t="shared" si="15"/>
        <v>5.4229999999999987E-7</v>
      </c>
      <c r="C51" s="6">
        <f t="shared" si="3"/>
        <v>542.29999999999984</v>
      </c>
      <c r="D51" s="6">
        <f t="shared" si="16"/>
        <v>4.9999999999999996E-6</v>
      </c>
      <c r="E51" s="6">
        <f t="shared" si="17"/>
        <v>1.6700000000000005E-3</v>
      </c>
      <c r="F51" s="19">
        <f t="shared" si="4"/>
        <v>3.2473053892215551E-4</v>
      </c>
      <c r="G51" s="19">
        <f t="shared" si="12"/>
        <v>1.3922155688622751E-4</v>
      </c>
      <c r="H51" s="29">
        <f t="shared" si="18"/>
        <v>2.332473118279569</v>
      </c>
      <c r="I51" s="17">
        <f t="shared" si="19"/>
        <v>8.3532934131736507</v>
      </c>
      <c r="J51" s="17">
        <f t="shared" si="5"/>
        <v>0.11971326164874554</v>
      </c>
      <c r="K51" s="17">
        <f t="shared" si="2"/>
        <v>4.8627037674110252E-2</v>
      </c>
      <c r="L51" s="17">
        <f t="shared" si="6"/>
        <v>-34.902056290592625</v>
      </c>
      <c r="M51" s="29" t="e">
        <f t="shared" si="7"/>
        <v>#N/A</v>
      </c>
      <c r="N51" s="6"/>
      <c r="O51" s="18">
        <f t="shared" si="8"/>
        <v>0.92177696971177947</v>
      </c>
      <c r="P51" s="6">
        <f t="shared" si="9"/>
        <v>1.2833122482514291E-4</v>
      </c>
      <c r="Q51" s="6">
        <f t="shared" si="10"/>
        <v>2.1431314545798872E-7</v>
      </c>
      <c r="R51" s="19">
        <f t="shared" si="13"/>
        <v>7.5884081673724126E-10</v>
      </c>
      <c r="S51" s="19">
        <f t="shared" si="11"/>
        <v>1.5950000000000034E-8</v>
      </c>
      <c r="T51" s="19">
        <f t="shared" si="14"/>
        <v>4.7576226754685869E-2</v>
      </c>
    </row>
    <row r="52" spans="1:20" x14ac:dyDescent="0.25">
      <c r="A52" s="16">
        <v>35</v>
      </c>
      <c r="B52" s="19">
        <f t="shared" si="15"/>
        <v>5.5824999999999991E-7</v>
      </c>
      <c r="C52" s="6">
        <f t="shared" si="3"/>
        <v>558.24999999999989</v>
      </c>
      <c r="D52" s="6">
        <f t="shared" si="16"/>
        <v>4.9999999999999996E-6</v>
      </c>
      <c r="E52" s="6">
        <f t="shared" si="17"/>
        <v>1.6750000000000005E-3</v>
      </c>
      <c r="F52" s="19">
        <f t="shared" si="4"/>
        <v>3.332835820895521E-4</v>
      </c>
      <c r="G52" s="19">
        <f t="shared" si="12"/>
        <v>1.3880597014925369E-4</v>
      </c>
      <c r="H52" s="29">
        <f t="shared" si="18"/>
        <v>2.4010752688172041</v>
      </c>
      <c r="I52" s="17">
        <f t="shared" si="19"/>
        <v>8.3283582089552208</v>
      </c>
      <c r="J52" s="17">
        <f t="shared" si="5"/>
        <v>0.12007168458781367</v>
      </c>
      <c r="K52" s="17">
        <f t="shared" si="2"/>
        <v>4.4996862751160327E-2</v>
      </c>
      <c r="L52" s="17">
        <f t="shared" si="6"/>
        <v>-32.29649823964531</v>
      </c>
      <c r="M52" s="29" t="e">
        <f t="shared" si="7"/>
        <v>#N/A</v>
      </c>
      <c r="N52" s="6"/>
      <c r="O52" s="18">
        <f t="shared" si="8"/>
        <v>0.92478421016987644</v>
      </c>
      <c r="P52" s="6">
        <f t="shared" si="9"/>
        <v>1.2836556947134104E-4</v>
      </c>
      <c r="Q52" s="6">
        <f t="shared" si="10"/>
        <v>2.150123288644963E-7</v>
      </c>
      <c r="R52" s="19">
        <f t="shared" si="13"/>
        <v>6.9918340650757619E-10</v>
      </c>
      <c r="S52" s="19">
        <f t="shared" si="11"/>
        <v>1.5950000000000034E-8</v>
      </c>
      <c r="T52" s="19">
        <f t="shared" si="14"/>
        <v>4.3835950251258603E-2</v>
      </c>
    </row>
    <row r="53" spans="1:20" x14ac:dyDescent="0.25">
      <c r="A53" s="16">
        <v>36</v>
      </c>
      <c r="B53" s="19">
        <f t="shared" si="15"/>
        <v>5.7419999999999994E-7</v>
      </c>
      <c r="C53" s="6">
        <f t="shared" si="3"/>
        <v>574.19999999999993</v>
      </c>
      <c r="D53" s="6">
        <f t="shared" si="16"/>
        <v>4.9999999999999996E-6</v>
      </c>
      <c r="E53" s="6">
        <f t="shared" si="17"/>
        <v>1.6800000000000005E-3</v>
      </c>
      <c r="F53" s="19">
        <f t="shared" si="4"/>
        <v>3.4178571428571412E-4</v>
      </c>
      <c r="G53" s="19">
        <f t="shared" si="12"/>
        <v>1.3839285714285711E-4</v>
      </c>
      <c r="H53" s="29">
        <f t="shared" si="18"/>
        <v>2.4696774193548383</v>
      </c>
      <c r="I53" s="17">
        <f t="shared" si="19"/>
        <v>8.303571428571427</v>
      </c>
      <c r="J53" s="17">
        <f t="shared" si="5"/>
        <v>0.12043010752688174</v>
      </c>
      <c r="K53" s="17">
        <f t="shared" si="2"/>
        <v>4.1750989353533496E-2</v>
      </c>
      <c r="L53" s="17">
        <f t="shared" si="6"/>
        <v>-29.966772608498662</v>
      </c>
      <c r="M53" s="29" t="e">
        <f t="shared" si="7"/>
        <v>#N/A</v>
      </c>
      <c r="N53" s="6"/>
      <c r="O53" s="18">
        <f t="shared" si="8"/>
        <v>0.92756278695271421</v>
      </c>
      <c r="P53" s="6">
        <f t="shared" si="9"/>
        <v>1.2836806426577739E-4</v>
      </c>
      <c r="Q53" s="6">
        <f t="shared" si="10"/>
        <v>2.156583479665061E-7</v>
      </c>
      <c r="R53" s="19">
        <f t="shared" si="13"/>
        <v>6.4601910200979984E-10</v>
      </c>
      <c r="S53" s="19">
        <f t="shared" si="11"/>
        <v>1.5950000000000034E-8</v>
      </c>
      <c r="T53" s="19">
        <f t="shared" si="14"/>
        <v>4.0502765016288307E-2</v>
      </c>
    </row>
    <row r="54" spans="1:20" x14ac:dyDescent="0.25">
      <c r="A54" s="20">
        <v>37</v>
      </c>
      <c r="B54" s="21">
        <f t="shared" si="15"/>
        <v>5.9014999999999997E-7</v>
      </c>
      <c r="C54" s="7">
        <f t="shared" si="3"/>
        <v>590.15</v>
      </c>
      <c r="D54" s="7">
        <f t="shared" si="16"/>
        <v>4.9999999999999996E-6</v>
      </c>
      <c r="E54" s="7">
        <f t="shared" si="17"/>
        <v>1.6850000000000005E-3</v>
      </c>
      <c r="F54" s="21">
        <f t="shared" si="4"/>
        <v>3.5023738872403548E-4</v>
      </c>
      <c r="G54" s="21">
        <f t="shared" si="12"/>
        <v>1.3798219584569728E-4</v>
      </c>
      <c r="H54" s="30">
        <f t="shared" si="18"/>
        <v>2.5382795698924729</v>
      </c>
      <c r="I54" s="22">
        <f t="shared" si="19"/>
        <v>8.2789317507418367</v>
      </c>
      <c r="J54" s="22">
        <f t="shared" si="5"/>
        <v>0.12078853046594987</v>
      </c>
      <c r="K54" s="22">
        <f t="shared" si="2"/>
        <v>3.8838859462855646E-2</v>
      </c>
      <c r="L54" s="22">
        <f t="shared" si="6"/>
        <v>-27.876591379464632</v>
      </c>
      <c r="M54" s="30" t="e">
        <f t="shared" si="7"/>
        <v>#N/A</v>
      </c>
      <c r="N54" s="6"/>
      <c r="O54" s="23">
        <f t="shared" si="8"/>
        <v>0.93013687936273803</v>
      </c>
      <c r="P54" s="7">
        <f t="shared" si="9"/>
        <v>1.2834232905153503E-4</v>
      </c>
      <c r="Q54" s="7">
        <f t="shared" si="10"/>
        <v>2.162568244518366E-7</v>
      </c>
      <c r="R54" s="21">
        <f t="shared" si="13"/>
        <v>5.9847648533049892E-10</v>
      </c>
      <c r="S54" s="21">
        <f t="shared" si="11"/>
        <v>1.5950000000000034E-8</v>
      </c>
      <c r="T54" s="21">
        <f t="shared" si="14"/>
        <v>3.7522036697836846E-2</v>
      </c>
    </row>
  </sheetData>
  <mergeCells count="2">
    <mergeCell ref="A15:M15"/>
    <mergeCell ref="O15:T1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Data</vt:lpstr>
      <vt:lpstr>Binding Parameters</vt:lpstr>
      <vt:lpstr>Simulation</vt:lpstr>
      <vt:lpstr>Kd</vt:lpstr>
      <vt:lpstr>N</vt:lpstr>
    </vt:vector>
  </TitlesOfParts>
  <Company>MSU Department of Chemistry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Fitzkee</dc:creator>
  <cp:lastModifiedBy>Nicholas Fitzkee</cp:lastModifiedBy>
  <dcterms:created xsi:type="dcterms:W3CDTF">2013-11-13T18:38:14Z</dcterms:created>
  <dcterms:modified xsi:type="dcterms:W3CDTF">2014-04-16T00:34:20Z</dcterms:modified>
</cp:coreProperties>
</file>